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ternet\dokumenty na internet\2023\únor\"/>
    </mc:Choice>
  </mc:AlternateContent>
  <xr:revisionPtr revIDLastSave="0" documentId="8_{217A30C8-A58E-417B-823F-6EF8784A6430}" xr6:coauthVersionLast="47" xr6:coauthVersionMax="47" xr10:uidLastSave="{00000000-0000-0000-0000-000000000000}"/>
  <workbookProtection workbookPassword="CF0F" lockStructure="1"/>
  <bookViews>
    <workbookView xWindow="-120" yWindow="-120" windowWidth="29040" windowHeight="15840" firstSheet="1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  <sheet name="List1" sheetId="13" r:id="rId5"/>
  </sheets>
  <externalReferences>
    <externalReference r:id="rId6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Pol'!$A$1:$U$107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05" i="12" l="1"/>
  <c r="G104" i="12" s="1"/>
  <c r="G81" i="12" l="1"/>
  <c r="M81" i="12" s="1"/>
  <c r="I81" i="12"/>
  <c r="K81" i="12"/>
  <c r="O81" i="12"/>
  <c r="Q81" i="12"/>
  <c r="G9" i="12" l="1"/>
  <c r="I63" i="1" l="1"/>
  <c r="I19" i="1" s="1"/>
  <c r="G98" i="12" l="1"/>
  <c r="G99" i="12"/>
  <c r="G100" i="12"/>
  <c r="G101" i="12"/>
  <c r="G102" i="12"/>
  <c r="G103" i="12"/>
  <c r="G97" i="12"/>
  <c r="G95" i="12"/>
  <c r="G92" i="12"/>
  <c r="G89" i="12"/>
  <c r="G90" i="12"/>
  <c r="G88" i="12"/>
  <c r="G85" i="12"/>
  <c r="G86" i="12"/>
  <c r="G84" i="12"/>
  <c r="G75" i="12"/>
  <c r="G76" i="12"/>
  <c r="G77" i="12"/>
  <c r="G78" i="12"/>
  <c r="G79" i="12"/>
  <c r="G80" i="12"/>
  <c r="G74" i="12"/>
  <c r="G66" i="12"/>
  <c r="G67" i="12"/>
  <c r="G68" i="12"/>
  <c r="G69" i="12"/>
  <c r="G70" i="12"/>
  <c r="G65" i="12"/>
  <c r="G63" i="12"/>
  <c r="G62" i="12"/>
  <c r="G57" i="12"/>
  <c r="G58" i="12"/>
  <c r="G59" i="12"/>
  <c r="G60" i="12"/>
  <c r="G56" i="12"/>
  <c r="G53" i="12"/>
  <c r="G54" i="12"/>
  <c r="G52" i="12"/>
  <c r="G50" i="12"/>
  <c r="G32" i="12"/>
  <c r="G35" i="12"/>
  <c r="G38" i="12"/>
  <c r="G39" i="12"/>
  <c r="G40" i="12"/>
  <c r="G41" i="12"/>
  <c r="G42" i="12"/>
  <c r="G43" i="12"/>
  <c r="G45" i="12"/>
  <c r="G46" i="12"/>
  <c r="G47" i="12"/>
  <c r="G31" i="12"/>
  <c r="G28" i="12"/>
  <c r="G21" i="12"/>
  <c r="G22" i="12"/>
  <c r="G23" i="12"/>
  <c r="G24" i="12"/>
  <c r="G25" i="12"/>
  <c r="G20" i="12"/>
  <c r="G18" i="12"/>
  <c r="G17" i="12"/>
  <c r="G11" i="12"/>
  <c r="G12" i="12"/>
  <c r="G13" i="12"/>
  <c r="G14" i="12"/>
  <c r="G15" i="12"/>
  <c r="G8" i="12" l="1"/>
  <c r="I47" i="1" s="1"/>
  <c r="I9" i="12"/>
  <c r="K9" i="12"/>
  <c r="M9" i="12"/>
  <c r="O9" i="12"/>
  <c r="Q9" i="12"/>
  <c r="U9" i="12"/>
  <c r="I11" i="12"/>
  <c r="K11" i="12"/>
  <c r="M11" i="12"/>
  <c r="O11" i="12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I15" i="12"/>
  <c r="K15" i="12"/>
  <c r="M15" i="12"/>
  <c r="O15" i="12"/>
  <c r="Q15" i="12"/>
  <c r="U15" i="12"/>
  <c r="G16" i="12"/>
  <c r="I48" i="1" s="1"/>
  <c r="I17" i="12"/>
  <c r="K17" i="12"/>
  <c r="M17" i="12"/>
  <c r="O17" i="12"/>
  <c r="Q17" i="12"/>
  <c r="U17" i="12"/>
  <c r="I18" i="12"/>
  <c r="K18" i="12"/>
  <c r="M18" i="12"/>
  <c r="O18" i="12"/>
  <c r="Q18" i="12"/>
  <c r="U18" i="12"/>
  <c r="G19" i="12"/>
  <c r="I49" i="1" s="1"/>
  <c r="I20" i="12"/>
  <c r="K20" i="12"/>
  <c r="M20" i="12"/>
  <c r="O20" i="12"/>
  <c r="Q20" i="12"/>
  <c r="U20" i="12"/>
  <c r="I21" i="12"/>
  <c r="K21" i="12"/>
  <c r="M21" i="12"/>
  <c r="O21" i="12"/>
  <c r="Q21" i="12"/>
  <c r="U21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I25" i="12"/>
  <c r="K25" i="12"/>
  <c r="M25" i="12"/>
  <c r="O25" i="12"/>
  <c r="Q25" i="12"/>
  <c r="U25" i="12"/>
  <c r="G27" i="12"/>
  <c r="I50" i="1" s="1"/>
  <c r="I28" i="12"/>
  <c r="I27" i="12" s="1"/>
  <c r="K28" i="12"/>
  <c r="K27" i="12" s="1"/>
  <c r="M28" i="12"/>
  <c r="M27" i="12" s="1"/>
  <c r="O28" i="12"/>
  <c r="O27" i="12" s="1"/>
  <c r="Q28" i="12"/>
  <c r="Q27" i="12" s="1"/>
  <c r="U28" i="12"/>
  <c r="U27" i="12" s="1"/>
  <c r="G30" i="12"/>
  <c r="I51" i="1" s="1"/>
  <c r="I31" i="12"/>
  <c r="K31" i="12"/>
  <c r="M31" i="12"/>
  <c r="O31" i="12"/>
  <c r="Q31" i="12"/>
  <c r="U31" i="12"/>
  <c r="I32" i="12"/>
  <c r="K32" i="12"/>
  <c r="M32" i="12"/>
  <c r="O32" i="12"/>
  <c r="Q32" i="12"/>
  <c r="U32" i="12"/>
  <c r="I35" i="12"/>
  <c r="K35" i="12"/>
  <c r="M35" i="12"/>
  <c r="O35" i="12"/>
  <c r="Q35" i="12"/>
  <c r="U35" i="12"/>
  <c r="I38" i="12"/>
  <c r="K38" i="12"/>
  <c r="M38" i="12"/>
  <c r="O38" i="12"/>
  <c r="Q38" i="12"/>
  <c r="U38" i="12"/>
  <c r="I39" i="12"/>
  <c r="K39" i="12"/>
  <c r="M39" i="12"/>
  <c r="O39" i="12"/>
  <c r="Q39" i="12"/>
  <c r="U39" i="12"/>
  <c r="I40" i="12"/>
  <c r="K40" i="12"/>
  <c r="M40" i="12"/>
  <c r="O40" i="12"/>
  <c r="Q40" i="12"/>
  <c r="U40" i="12"/>
  <c r="I41" i="12"/>
  <c r="K41" i="12"/>
  <c r="M41" i="12"/>
  <c r="O41" i="12"/>
  <c r="Q41" i="12"/>
  <c r="U41" i="12"/>
  <c r="I42" i="12"/>
  <c r="K42" i="12"/>
  <c r="M42" i="12"/>
  <c r="O42" i="12"/>
  <c r="Q42" i="12"/>
  <c r="U42" i="12"/>
  <c r="I43" i="12"/>
  <c r="K43" i="12"/>
  <c r="M43" i="12"/>
  <c r="O43" i="12"/>
  <c r="Q43" i="12"/>
  <c r="U43" i="12"/>
  <c r="I45" i="12"/>
  <c r="K45" i="12"/>
  <c r="M45" i="12"/>
  <c r="O45" i="12"/>
  <c r="Q45" i="12"/>
  <c r="U45" i="12"/>
  <c r="I46" i="12"/>
  <c r="K46" i="12"/>
  <c r="M46" i="12"/>
  <c r="O46" i="12"/>
  <c r="Q46" i="12"/>
  <c r="U46" i="12"/>
  <c r="I47" i="12"/>
  <c r="K47" i="12"/>
  <c r="M47" i="12"/>
  <c r="O47" i="12"/>
  <c r="Q47" i="12"/>
  <c r="U47" i="12"/>
  <c r="G49" i="12"/>
  <c r="I52" i="1" s="1"/>
  <c r="I50" i="12"/>
  <c r="I49" i="12" s="1"/>
  <c r="K50" i="12"/>
  <c r="K49" i="12" s="1"/>
  <c r="M50" i="12"/>
  <c r="M49" i="12" s="1"/>
  <c r="O50" i="12"/>
  <c r="O49" i="12" s="1"/>
  <c r="Q50" i="12"/>
  <c r="Q49" i="12" s="1"/>
  <c r="U50" i="12"/>
  <c r="U49" i="12" s="1"/>
  <c r="G51" i="12"/>
  <c r="I53" i="1" s="1"/>
  <c r="I52" i="12"/>
  <c r="K52" i="12"/>
  <c r="M52" i="12"/>
  <c r="O52" i="12"/>
  <c r="Q52" i="12"/>
  <c r="U52" i="12"/>
  <c r="I53" i="12"/>
  <c r="K53" i="12"/>
  <c r="M53" i="12"/>
  <c r="O53" i="12"/>
  <c r="Q53" i="12"/>
  <c r="U53" i="12"/>
  <c r="I54" i="12"/>
  <c r="K54" i="12"/>
  <c r="M54" i="12"/>
  <c r="O54" i="12"/>
  <c r="Q54" i="12"/>
  <c r="U54" i="12"/>
  <c r="G55" i="12"/>
  <c r="I54" i="1" s="1"/>
  <c r="I56" i="12"/>
  <c r="K56" i="12"/>
  <c r="M56" i="12"/>
  <c r="O56" i="12"/>
  <c r="Q56" i="12"/>
  <c r="U56" i="12"/>
  <c r="I57" i="12"/>
  <c r="K57" i="12"/>
  <c r="M57" i="12"/>
  <c r="O57" i="12"/>
  <c r="Q57" i="12"/>
  <c r="U57" i="12"/>
  <c r="I58" i="12"/>
  <c r="K58" i="12"/>
  <c r="M58" i="12"/>
  <c r="O58" i="12"/>
  <c r="Q58" i="12"/>
  <c r="U58" i="12"/>
  <c r="I59" i="12"/>
  <c r="K59" i="12"/>
  <c r="M59" i="12"/>
  <c r="O59" i="12"/>
  <c r="Q59" i="12"/>
  <c r="U59" i="12"/>
  <c r="I60" i="12"/>
  <c r="K60" i="12"/>
  <c r="M60" i="12"/>
  <c r="O60" i="12"/>
  <c r="Q60" i="12"/>
  <c r="U60" i="12"/>
  <c r="G61" i="12"/>
  <c r="I55" i="1" s="1"/>
  <c r="I62" i="12"/>
  <c r="K62" i="12"/>
  <c r="K61" i="12" s="1"/>
  <c r="M62" i="12"/>
  <c r="O62" i="12"/>
  <c r="Q62" i="12"/>
  <c r="U62" i="12"/>
  <c r="U61" i="12" s="1"/>
  <c r="I63" i="12"/>
  <c r="K63" i="12"/>
  <c r="M63" i="12"/>
  <c r="O63" i="12"/>
  <c r="Q63" i="12"/>
  <c r="U63" i="12"/>
  <c r="G64" i="12"/>
  <c r="I56" i="1" s="1"/>
  <c r="I65" i="12"/>
  <c r="K65" i="12"/>
  <c r="M65" i="12"/>
  <c r="O65" i="12"/>
  <c r="Q65" i="12"/>
  <c r="U65" i="12"/>
  <c r="I66" i="12"/>
  <c r="K66" i="12"/>
  <c r="M66" i="12"/>
  <c r="O66" i="12"/>
  <c r="Q66" i="12"/>
  <c r="U66" i="12"/>
  <c r="I67" i="12"/>
  <c r="K67" i="12"/>
  <c r="M67" i="12"/>
  <c r="O67" i="12"/>
  <c r="Q67" i="12"/>
  <c r="U67" i="12"/>
  <c r="I68" i="12"/>
  <c r="K68" i="12"/>
  <c r="M68" i="12"/>
  <c r="O68" i="12"/>
  <c r="Q68" i="12"/>
  <c r="U68" i="12"/>
  <c r="I69" i="12"/>
  <c r="K69" i="12"/>
  <c r="M69" i="12"/>
  <c r="O69" i="12"/>
  <c r="Q69" i="12"/>
  <c r="U69" i="12"/>
  <c r="I70" i="12"/>
  <c r="K70" i="12"/>
  <c r="M70" i="12"/>
  <c r="O70" i="12"/>
  <c r="Q70" i="12"/>
  <c r="U70" i="12"/>
  <c r="I74" i="12"/>
  <c r="K74" i="12"/>
  <c r="M74" i="12"/>
  <c r="O74" i="12"/>
  <c r="Q74" i="12"/>
  <c r="U74" i="12"/>
  <c r="I75" i="12"/>
  <c r="K75" i="12"/>
  <c r="M75" i="12"/>
  <c r="O75" i="12"/>
  <c r="Q75" i="12"/>
  <c r="U75" i="12"/>
  <c r="I76" i="12"/>
  <c r="K76" i="12"/>
  <c r="M76" i="12"/>
  <c r="O76" i="12"/>
  <c r="Q76" i="12"/>
  <c r="U76" i="12"/>
  <c r="I77" i="12"/>
  <c r="K77" i="12"/>
  <c r="M77" i="12"/>
  <c r="O77" i="12"/>
  <c r="Q77" i="12"/>
  <c r="U77" i="12"/>
  <c r="I78" i="12"/>
  <c r="K78" i="12"/>
  <c r="M78" i="12"/>
  <c r="O78" i="12"/>
  <c r="Q78" i="12"/>
  <c r="U78" i="12"/>
  <c r="I79" i="12"/>
  <c r="K79" i="12"/>
  <c r="M79" i="12"/>
  <c r="O79" i="12"/>
  <c r="Q79" i="12"/>
  <c r="U79" i="12"/>
  <c r="I80" i="12"/>
  <c r="K80" i="12"/>
  <c r="M80" i="12"/>
  <c r="O80" i="12"/>
  <c r="Q80" i="12"/>
  <c r="U80" i="12"/>
  <c r="G83" i="12"/>
  <c r="I59" i="1" s="1"/>
  <c r="I84" i="12"/>
  <c r="K84" i="12"/>
  <c r="M84" i="12"/>
  <c r="O84" i="12"/>
  <c r="Q84" i="12"/>
  <c r="U84" i="12"/>
  <c r="I85" i="12"/>
  <c r="K85" i="12"/>
  <c r="M85" i="12"/>
  <c r="O85" i="12"/>
  <c r="Q85" i="12"/>
  <c r="U85" i="12"/>
  <c r="I86" i="12"/>
  <c r="K86" i="12"/>
  <c r="M86" i="12"/>
  <c r="O86" i="12"/>
  <c r="Q86" i="12"/>
  <c r="U86" i="12"/>
  <c r="G87" i="12"/>
  <c r="I60" i="1" s="1"/>
  <c r="I88" i="12"/>
  <c r="K88" i="12"/>
  <c r="M88" i="12"/>
  <c r="O88" i="12"/>
  <c r="Q88" i="12"/>
  <c r="U88" i="12"/>
  <c r="I89" i="12"/>
  <c r="K89" i="12"/>
  <c r="M89" i="12"/>
  <c r="O89" i="12"/>
  <c r="Q89" i="12"/>
  <c r="U89" i="12"/>
  <c r="I90" i="12"/>
  <c r="K90" i="12"/>
  <c r="M90" i="12"/>
  <c r="O90" i="12"/>
  <c r="Q90" i="12"/>
  <c r="U90" i="12"/>
  <c r="G91" i="12"/>
  <c r="I61" i="1" s="1"/>
  <c r="I92" i="12"/>
  <c r="K92" i="12"/>
  <c r="K91" i="12" s="1"/>
  <c r="M92" i="12"/>
  <c r="O92" i="12"/>
  <c r="Q92" i="12"/>
  <c r="Q91" i="12" s="1"/>
  <c r="U92" i="12"/>
  <c r="U91" i="12" s="1"/>
  <c r="I95" i="12"/>
  <c r="K95" i="12"/>
  <c r="M95" i="12"/>
  <c r="O95" i="12"/>
  <c r="Q95" i="12"/>
  <c r="U95" i="12"/>
  <c r="G96" i="12"/>
  <c r="I62" i="1" s="1"/>
  <c r="I97" i="12"/>
  <c r="K97" i="12"/>
  <c r="M97" i="12"/>
  <c r="O97" i="12"/>
  <c r="Q97" i="12"/>
  <c r="U97" i="12"/>
  <c r="I98" i="12"/>
  <c r="K98" i="12"/>
  <c r="M98" i="12"/>
  <c r="O98" i="12"/>
  <c r="Q98" i="12"/>
  <c r="U98" i="12"/>
  <c r="I99" i="12"/>
  <c r="K99" i="12"/>
  <c r="M99" i="12"/>
  <c r="O99" i="12"/>
  <c r="Q99" i="12"/>
  <c r="U99" i="12"/>
  <c r="I100" i="12"/>
  <c r="K100" i="12"/>
  <c r="M100" i="12"/>
  <c r="O100" i="12"/>
  <c r="Q100" i="12"/>
  <c r="U100" i="12"/>
  <c r="I101" i="12"/>
  <c r="K101" i="12"/>
  <c r="M101" i="12"/>
  <c r="O101" i="12"/>
  <c r="Q101" i="12"/>
  <c r="U101" i="12"/>
  <c r="I102" i="12"/>
  <c r="K102" i="12"/>
  <c r="M102" i="12"/>
  <c r="O102" i="12"/>
  <c r="Q102" i="12"/>
  <c r="U102" i="12"/>
  <c r="I103" i="12"/>
  <c r="K103" i="12"/>
  <c r="M103" i="12"/>
  <c r="O103" i="12"/>
  <c r="Q103" i="12"/>
  <c r="U103" i="12"/>
  <c r="I105" i="12"/>
  <c r="I104" i="12" s="1"/>
  <c r="K105" i="12"/>
  <c r="K104" i="12" s="1"/>
  <c r="M105" i="12"/>
  <c r="M104" i="12" s="1"/>
  <c r="O105" i="12"/>
  <c r="O104" i="12" s="1"/>
  <c r="Q105" i="12"/>
  <c r="Q104" i="12" s="1"/>
  <c r="U105" i="12"/>
  <c r="U104" i="12" s="1"/>
  <c r="F40" i="1"/>
  <c r="G40" i="1"/>
  <c r="H40" i="1"/>
  <c r="I40" i="1"/>
  <c r="J39" i="1" s="1"/>
  <c r="J40" i="1"/>
  <c r="J28" i="1"/>
  <c r="J26" i="1"/>
  <c r="G38" i="1"/>
  <c r="F38" i="1"/>
  <c r="H32" i="1"/>
  <c r="J23" i="1"/>
  <c r="J24" i="1"/>
  <c r="J25" i="1"/>
  <c r="J27" i="1"/>
  <c r="E24" i="1"/>
  <c r="E26" i="1"/>
  <c r="O16" i="12" l="1"/>
  <c r="Q87" i="12"/>
  <c r="I51" i="12"/>
  <c r="I30" i="12"/>
  <c r="Q55" i="12"/>
  <c r="I55" i="12"/>
  <c r="O51" i="12"/>
  <c r="Q61" i="12"/>
  <c r="K87" i="12"/>
  <c r="O73" i="12"/>
  <c r="K51" i="12"/>
  <c r="Q83" i="12"/>
  <c r="U83" i="12"/>
  <c r="M16" i="12"/>
  <c r="M87" i="12"/>
  <c r="Q19" i="12"/>
  <c r="K16" i="12"/>
  <c r="O19" i="12"/>
  <c r="I16" i="12"/>
  <c r="U8" i="12"/>
  <c r="Q8" i="12"/>
  <c r="M64" i="12"/>
  <c r="K96" i="12"/>
  <c r="K64" i="12"/>
  <c r="U55" i="12"/>
  <c r="I96" i="12"/>
  <c r="I87" i="12"/>
  <c r="O83" i="12"/>
  <c r="I64" i="12"/>
  <c r="M83" i="12"/>
  <c r="O91" i="12"/>
  <c r="K83" i="12"/>
  <c r="O61" i="12"/>
  <c r="M55" i="12"/>
  <c r="U51" i="12"/>
  <c r="U30" i="12"/>
  <c r="K19" i="12"/>
  <c r="O8" i="12"/>
  <c r="O55" i="12"/>
  <c r="M19" i="12"/>
  <c r="U96" i="12"/>
  <c r="M91" i="12"/>
  <c r="U87" i="12"/>
  <c r="I83" i="12"/>
  <c r="U64" i="12"/>
  <c r="M61" i="12"/>
  <c r="K55" i="12"/>
  <c r="Q51" i="12"/>
  <c r="Q30" i="12"/>
  <c r="I19" i="12"/>
  <c r="U16" i="12"/>
  <c r="M8" i="12"/>
  <c r="Q16" i="12"/>
  <c r="K8" i="12"/>
  <c r="Q64" i="12"/>
  <c r="O30" i="12"/>
  <c r="O96" i="12"/>
  <c r="I91" i="12"/>
  <c r="O87" i="12"/>
  <c r="O64" i="12"/>
  <c r="I61" i="12"/>
  <c r="M51" i="12"/>
  <c r="M30" i="12"/>
  <c r="I8" i="12"/>
  <c r="Q96" i="12"/>
  <c r="M96" i="12"/>
  <c r="K30" i="12"/>
  <c r="U19" i="12"/>
  <c r="E72" i="12" l="1"/>
  <c r="K82" i="12"/>
  <c r="K73" i="12" s="1"/>
  <c r="G82" i="12"/>
  <c r="M82" i="12" s="1"/>
  <c r="M73" i="12" s="1"/>
  <c r="G73" i="12"/>
  <c r="I58" i="1" s="1"/>
  <c r="E82" i="12"/>
  <c r="O82" i="12" s="1"/>
  <c r="U82" i="12"/>
  <c r="U73" i="12" s="1"/>
  <c r="Q82" i="12" l="1"/>
  <c r="Q73" i="12" s="1"/>
  <c r="G72" i="12"/>
  <c r="K72" i="12"/>
  <c r="K71" i="12" s="1"/>
  <c r="U72" i="12"/>
  <c r="U71" i="12" s="1"/>
  <c r="O72" i="12"/>
  <c r="O71" i="12" s="1"/>
  <c r="Q72" i="12"/>
  <c r="Q71" i="12" s="1"/>
  <c r="I72" i="12"/>
  <c r="I71" i="12" s="1"/>
  <c r="I17" i="1"/>
  <c r="I82" i="12"/>
  <c r="I73" i="12" s="1"/>
  <c r="M72" i="12" l="1"/>
  <c r="M71" i="12" s="1"/>
  <c r="G71" i="12"/>
  <c r="I57" i="1" s="1"/>
  <c r="I16" i="1" l="1"/>
  <c r="I21" i="1" s="1"/>
  <c r="G25" i="1" s="1"/>
  <c r="G26" i="1" s="1"/>
  <c r="G29" i="1" s="1"/>
  <c r="I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<sst xmlns="http://schemas.openxmlformats.org/spreadsheetml/2006/main" count="528" uniqueCount="274">
  <si>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</si>
  <si>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</si>
  <si>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</si>
  <si>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</si>
  <si>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</si>
  <si>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</si>
  <si>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</si>
  <si>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</si>
  <si>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</si>
  <si>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</si>
  <si>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</si>
  <si>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</si>
  <si>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</si>
  <si>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</si>
  <si>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</si>
  <si>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</si>
  <si>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</si>
  <si>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</si>
  <si>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</si>
  <si>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</si>
  <si>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</si>
  <si>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</si>
  <si>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</si>
  <si>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</si>
  <si>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</si>
  <si>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</si>
  <si>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</si>
  <si>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</si>
  <si>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</si>
  <si>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</si>
  <si>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</si>
  <si>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</si>
  <si>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</si>
  <si>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</si>
  <si>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</si>
  <si>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</si>
  <si>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</si>
  <si>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</si>
  <si>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</si>
  <si>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</si>
  <si>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</si>
  <si>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</si>
  <si>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</si>
  <si>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ŠŤÁHLAVY</t>
  </si>
  <si>
    <t>Rozpočet:</t>
  </si>
  <si>
    <t>Misto</t>
  </si>
  <si>
    <t>ŠŤÁHLAVY - MATEŘSKÁ ŠKOLKA , zateplení objektu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</si>
  <si>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</si>
  <si>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</si>
  <si>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</si>
  <si>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</si>
  <si>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</si>
  <si>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</si>
  <si>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</si>
  <si>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</si>
  <si>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</si>
  <si>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5</t>
  </si>
  <si>
    <t>Komunikace</t>
  </si>
  <si>
    <t>60</t>
  </si>
  <si>
    <t>Úpravy povrchů, omítky</t>
  </si>
  <si>
    <t>62</t>
  </si>
  <si>
    <t>Upravy povrchů vnější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</si>
  <si>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</si>
  <si>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</si>
  <si>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</si>
  <si>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</si>
  <si>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</si>
  <si>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</si>
  <si>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</si>
  <si>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</si>
  <si>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</si>
  <si>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</si>
  <si>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</si>
  <si>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</si>
  <si>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764</t>
  </si>
  <si>
    <t>Konstrukce klempířské</t>
  </si>
  <si>
    <t>766</t>
  </si>
  <si>
    <t>Konstrukce truhlářské</t>
  </si>
  <si>
    <t>767</t>
  </si>
  <si>
    <t>Konstrukce zámečnické</t>
  </si>
  <si>
    <t>783</t>
  </si>
  <si>
    <t>Nátěry</t>
  </si>
  <si>
    <t>860</t>
  </si>
  <si>
    <t>Profese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</si>
  <si>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</si>
  <si>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</si>
  <si>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</si>
  <si>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</si>
  <si>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</si>
  <si>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</si>
  <si>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</si>
  <si>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</si>
  <si>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</si>
  <si>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</si>
  <si>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</si>
  <si>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</si>
  <si>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</si>
  <si>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</si>
  <si>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</si>
  <si>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</si>
  <si>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</si>
  <si>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</si>
  <si>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</si>
  <si>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</si>
  <si>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</si>
  <si>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</si>
  <si>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</si>
  <si>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</si>
  <si>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</si>
  <si>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</si>
  <si>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</si>
  <si>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</si>
  <si>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</si>
  <si>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113106121R00</t>
  </si>
  <si>
    <t>Rozebrání dlažeb z betonových dlaždic na sucho</t>
  </si>
  <si>
    <t>m2</t>
  </si>
  <si>
    <t>POL1_0</t>
  </si>
  <si>
    <t>118,5*0,4</t>
  </si>
  <si>
    <t>VV</t>
  </si>
  <si>
    <t>122201101R00</t>
  </si>
  <si>
    <t>Odkopávky nezapažené v hor. 3 do 100 m3</t>
  </si>
  <si>
    <t>m3</t>
  </si>
  <si>
    <t>167101201R00</t>
  </si>
  <si>
    <t>Nakládání výkopku z hor.1 ÷ 4 - ručně</t>
  </si>
  <si>
    <t>162701105R00</t>
  </si>
  <si>
    <t>Vodorovné přemístění výkopku z hor.1-4 do 10000 m</t>
  </si>
  <si>
    <t>162701109R00</t>
  </si>
  <si>
    <t>Příplatek k vod. přemístění hor.1-4 za další 1 km</t>
  </si>
  <si>
    <t>199000002R00</t>
  </si>
  <si>
    <t>Poplatek za skládku horniny 1- 4</t>
  </si>
  <si>
    <t>311419811R00</t>
  </si>
  <si>
    <t>Izolace perimetr.deskami tl.4 cm, nopová fólie</t>
  </si>
  <si>
    <t>311419812R00</t>
  </si>
  <si>
    <t>Izolace perimetr. deskami tl. 8 cm, nopová fólie</t>
  </si>
  <si>
    <t>564261111R00</t>
  </si>
  <si>
    <t>Podklad ze štěrkopísku po zhutnění tloušťky 20 cm</t>
  </si>
  <si>
    <t>639561121R00</t>
  </si>
  <si>
    <t>Obrubník zahradní betonový výšky 250 mm, šedý</t>
  </si>
  <si>
    <t>m</t>
  </si>
  <si>
    <t>639571311R00</t>
  </si>
  <si>
    <t>Okapový chodník - textilie proti prorůstání 45g/m2</t>
  </si>
  <si>
    <t>632921911R00</t>
  </si>
  <si>
    <t>Dlažba z dlaždic betonových do písku, tl. 40 mm</t>
  </si>
  <si>
    <t>632921929R00</t>
  </si>
  <si>
    <t>Příplatek za zalévání asfaltem podél budovy</t>
  </si>
  <si>
    <t>711481001R00</t>
  </si>
  <si>
    <t xml:space="preserve">Izolační systém nopová folie  jednoduchý spoj, </t>
  </si>
  <si>
    <t>118,5*0,6</t>
  </si>
  <si>
    <t>602013191R00</t>
  </si>
  <si>
    <t>Podkladní nátěr stěn pod omítky</t>
  </si>
  <si>
    <t>691,0+50,0</t>
  </si>
  <si>
    <t>622421131R00</t>
  </si>
  <si>
    <t>Omítka vnější stěn, MVC, hladká, složitost 1-2</t>
  </si>
  <si>
    <t>622412313R00</t>
  </si>
  <si>
    <t>Nátěr stěn vnějších, slož.1-2 , silikonový</t>
  </si>
  <si>
    <t>stáv.fasáda:175,89</t>
  </si>
  <si>
    <t>špalety:60,34+32,9</t>
  </si>
  <si>
    <t>620991121R00</t>
  </si>
  <si>
    <t>Zakrývání výplní vnějších otvorů z lešení</t>
  </si>
  <si>
    <t>nová fasáda:122,73</t>
  </si>
  <si>
    <t>stávající:44,37+6,72+9,25</t>
  </si>
  <si>
    <t>622311016R00</t>
  </si>
  <si>
    <t>Soklová lišta hliník KZS  tl. 160 mm</t>
  </si>
  <si>
    <t>622300181RT4</t>
  </si>
  <si>
    <t>Montáž chráničky kabelu do zateplení z polystyrenu, vč. chráničky Kopoflex DN 63 mm</t>
  </si>
  <si>
    <t>622904112R00</t>
  </si>
  <si>
    <t>Očištění fasád tlakovou vodou složitost 1 - 2</t>
  </si>
  <si>
    <t>622311734RT3</t>
  </si>
  <si>
    <t>Zatepl.syst.  fasáda, miner.desky KV 140 mm, s omítkou Silikon, lepidlo ProContact</t>
  </si>
  <si>
    <t>622311753R00</t>
  </si>
  <si>
    <t>Zatepl.syst. Baumit, ostění, miner.desky KV 30 mm</t>
  </si>
  <si>
    <t>622311334RT3</t>
  </si>
  <si>
    <t>Zatepl.systém Baumit, fasáda, EPS F plus tl.140 mm, s omítkou SilikonTop K2</t>
  </si>
  <si>
    <t>691,79-122,73</t>
  </si>
  <si>
    <t>622311353RT3</t>
  </si>
  <si>
    <t>Zatepl.systém  ostění, EPS F plus tl. 30 mm, s omítkou Silikon</t>
  </si>
  <si>
    <t>12</t>
  </si>
  <si>
    <t>oprava římsy desky Cetris + omítka +perlinka</t>
  </si>
  <si>
    <t>622412213R00</t>
  </si>
  <si>
    <t>Nátěr stěn vnějších, slož.1-2, silikonový</t>
  </si>
  <si>
    <t>stávající omítky:46,75+4,12+175,89+26,81</t>
  </si>
  <si>
    <t>642944121RT4</t>
  </si>
  <si>
    <t>Osazení ocelových zárubní dodatečně do 2,5 m2, včetně dodávky zárubně  80x197x11 cm</t>
  </si>
  <si>
    <t>kus</t>
  </si>
  <si>
    <t>941941041R00</t>
  </si>
  <si>
    <t>Montáž lešení leh.řad.s podlahami,š.1,2 m, H 10 m</t>
  </si>
  <si>
    <t>941941291R00</t>
  </si>
  <si>
    <t>Příplatek za každý měsíc použití lešení k pol.1041</t>
  </si>
  <si>
    <t>941941841R00</t>
  </si>
  <si>
    <t>Demontáž lešení leh.řad.s podlahami,š.1,2 m,H 10 m</t>
  </si>
  <si>
    <t>953941110R00</t>
  </si>
  <si>
    <t>Osazení zábradlí schodišťového, balkonového apod., ZPĚTNÉ</t>
  </si>
  <si>
    <t>953946111R00</t>
  </si>
  <si>
    <t xml:space="preserve">Osazení ventilačních mřížek </t>
  </si>
  <si>
    <t>9</t>
  </si>
  <si>
    <t>nerez mřížky 15/15</t>
  </si>
  <si>
    <t>ks</t>
  </si>
  <si>
    <t>10</t>
  </si>
  <si>
    <t>dtto  vel. 15/30</t>
  </si>
  <si>
    <t>11</t>
  </si>
  <si>
    <t>d+m  PZ držák na vlajky</t>
  </si>
  <si>
    <t>962081141R00</t>
  </si>
  <si>
    <t>Bourání otvoru ze skleněných tvárnic tl. 15 cm</t>
  </si>
  <si>
    <t>968072244R00</t>
  </si>
  <si>
    <t>Vybourání kovových rámů oken jednod. pl. 1 m2</t>
  </si>
  <si>
    <t>978015291R00</t>
  </si>
  <si>
    <t>Otlučení omítek vnějších MVC v složit.1-4 do 100 %</t>
  </si>
  <si>
    <t>976061111R00</t>
  </si>
  <si>
    <t>Vybourání  zábradlí a madel</t>
  </si>
  <si>
    <t>979082111R00</t>
  </si>
  <si>
    <t>Vnitrostaveništní doprava suti do 10 m</t>
  </si>
  <si>
    <t>t</t>
  </si>
  <si>
    <t>979081111R00</t>
  </si>
  <si>
    <t>Odvoz suti a vybour. hmot na skládku do 1 km</t>
  </si>
  <si>
    <t>979081121R00</t>
  </si>
  <si>
    <t>Příplatek k odvozu za každý další 1 km</t>
  </si>
  <si>
    <t>979999999R00</t>
  </si>
  <si>
    <t xml:space="preserve">Poplatek za skládku 10 % příměsí </t>
  </si>
  <si>
    <t>999281211R00</t>
  </si>
  <si>
    <t>Přesun hmot, opravy vněj. plášťů výšky do 25 m</t>
  </si>
  <si>
    <t>764410850R00</t>
  </si>
  <si>
    <t>Demontáž oplechování parapetů,rš od 100 do 330 mm</t>
  </si>
  <si>
    <t>764908303R00</t>
  </si>
  <si>
    <t>764908204R00</t>
  </si>
  <si>
    <t>764908109R00</t>
  </si>
  <si>
    <t>764351927R00</t>
  </si>
  <si>
    <t>zkrácení žlabů Pz 4hranných,rš 400 mm</t>
  </si>
  <si>
    <t>764817153R00</t>
  </si>
  <si>
    <t>Oplechování zdí (atik) z lak.Pz plechu, rš 530 mm</t>
  </si>
  <si>
    <t>764813150R00</t>
  </si>
  <si>
    <t>Lemování zdí z lak.Pz plechu,tvr.krytina,rš 500 mm, střecha nad rampou</t>
  </si>
  <si>
    <t>998764102R00</t>
  </si>
  <si>
    <t>Přesun hmot pro klempířské konstr., výšky do 12 m</t>
  </si>
  <si>
    <t>766661132R00</t>
  </si>
  <si>
    <t>Montáž dveří do zárubně,otevíravých 2kř.do 1,45 m</t>
  </si>
  <si>
    <t>15</t>
  </si>
  <si>
    <t>dodávka  dveří dle výběru</t>
  </si>
  <si>
    <t>16</t>
  </si>
  <si>
    <t>d+m plastového okna dle výběru</t>
  </si>
  <si>
    <t>767832100R00</t>
  </si>
  <si>
    <t>Montáž žebříků do zdiva s vodovodní trubkou</t>
  </si>
  <si>
    <t>13</t>
  </si>
  <si>
    <t>dodávka nového žebžíku dl. 4,5 m  PZ</t>
  </si>
  <si>
    <t>14</t>
  </si>
  <si>
    <t>zkrácení madla oce.pozink</t>
  </si>
  <si>
    <t>783201811R00</t>
  </si>
  <si>
    <t>Odstranění nátěrů z kovových konstrukcí oškrábáním</t>
  </si>
  <si>
    <t>poj.skříň:0,68</t>
  </si>
  <si>
    <t>plech soklu:1,44</t>
  </si>
  <si>
    <t>783222120R00</t>
  </si>
  <si>
    <t>Nátěr syntetický kov.konstrukcí  2x</t>
  </si>
  <si>
    <t>elektro - přemístění světla venkovního</t>
  </si>
  <si>
    <t>4</t>
  </si>
  <si>
    <t>nové světlo nad vstupem</t>
  </si>
  <si>
    <t>kabel antény s chráničkou</t>
  </si>
  <si>
    <t>2</t>
  </si>
  <si>
    <t>7</t>
  </si>
  <si>
    <t>vytažení zvonkového tabla do fasády</t>
  </si>
  <si>
    <t>hromosvod</t>
  </si>
  <si>
    <t>6</t>
  </si>
  <si>
    <t>ZTI, posunutí venkovního kohoutu</t>
  </si>
  <si>
    <t>8</t>
  </si>
  <si>
    <t>zařízení stavniště, mimostavništní doprava</t>
  </si>
  <si>
    <t/>
  </si>
  <si>
    <t>END</t>
  </si>
  <si>
    <t>přemístění zásuvky do líce fasády</t>
  </si>
  <si>
    <t>Obec Šťáhlavy</t>
  </si>
  <si>
    <t>Masarykova 169</t>
  </si>
  <si>
    <t>00257290</t>
  </si>
  <si>
    <t>CZ00257290</t>
  </si>
  <si>
    <t xml:space="preserve"> oplechování parapetů, rš 330 mm Pz barvený plech </t>
  </si>
  <si>
    <t xml:space="preserve"> žlab podokapní čtvercový Pz barvený plech,velikost 136mm</t>
  </si>
  <si>
    <t xml:space="preserve"> odpadní trouby kruhové , D 100 mm Pz barvený plech</t>
  </si>
  <si>
    <t>Kotlík čverhranný Pz barvený plech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</si>
</sst>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1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8" xfId="0" applyFill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16" fillId="0" borderId="33" xfId="0" applyNumberFormat="1" applyFont="1" applyBorder="1" applyAlignment="1" applyProtection="1">
      <alignment vertical="top" shrinkToFit="1"/>
      <protection locked="0"/>
    </xf>
    <xf numFmtId="4" fontId="16" fillId="0" borderId="38" xfId="0" applyNumberFormat="1" applyFont="1" applyBorder="1" applyAlignment="1" applyProtection="1">
      <alignment vertical="top" shrinkToFit="1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8" fillId="0" borderId="6" xfId="0" applyFont="1" applyBorder="1" applyProtection="1">
      <protection locked="0"/>
    </xf>
    <xf numFmtId="0" fontId="8" fillId="0" borderId="6" xfId="0" applyFont="1" applyBorder="1" applyAlignment="1" applyProtection="1">
      <alignment vertical="top"/>
      <protection locked="0"/>
    </xf>
    <xf numFmtId="14" fontId="8" fillId="0" borderId="6" xfId="0" applyNumberFormat="1" applyFont="1" applyBorder="1" applyAlignment="1" applyProtection="1">
      <alignment horizontal="center" vertical="top"/>
      <protection locked="0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4" borderId="38" xfId="0" applyNumberFormat="1" applyFont="1" applyFill="1" applyBorder="1"/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TS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8" t="s">
        <v>38</v>
      </c>
    </row>
    <row r="2" spans="1:7" ht="57.75" customHeight="1" x14ac:dyDescent="0.2">
      <c r="A2" s="182" t="s">
        <v>39</v>
      </c>
      <c r="B2" s="182"/>
      <c r="C2" s="182"/>
      <c r="D2" s="182"/>
      <c r="E2" s="182"/>
      <c r="F2" s="182"/>
      <c r="G2" s="18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7"/>
  <sheetViews>
    <sheetView showGridLines="0" topLeftCell="B1" zoomScaleNormal="100" zoomScaleSheetLayoutView="75" workbookViewId="0">
      <selection activeCell="H32" sqref="H3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36</v>
      </c>
      <c r="B1" s="183" t="s">
        <v>42</v>
      </c>
      <c r="C1" s="184"/>
      <c r="D1" s="184"/>
      <c r="E1" s="184"/>
      <c r="F1" s="184"/>
      <c r="G1" s="184"/>
      <c r="H1" s="184"/>
      <c r="I1" s="184"/>
      <c r="J1" s="185"/>
    </row>
    <row r="2" spans="1:15" ht="23.25" customHeight="1" x14ac:dyDescent="0.2">
      <c r="A2" s="3"/>
      <c r="B2" s="70" t="s">
        <v>40</v>
      </c>
      <c r="C2" s="71"/>
      <c r="D2" s="209" t="s">
        <v>46</v>
      </c>
      <c r="E2" s="210"/>
      <c r="F2" s="210"/>
      <c r="G2" s="210"/>
      <c r="H2" s="210"/>
      <c r="I2" s="210"/>
      <c r="J2" s="211"/>
      <c r="O2" s="1"/>
    </row>
    <row r="3" spans="1:15" ht="23.25" customHeight="1" x14ac:dyDescent="0.2">
      <c r="A3" s="3"/>
      <c r="B3" s="72" t="s">
        <v>45</v>
      </c>
      <c r="C3" s="73"/>
      <c r="D3" s="202" t="s">
        <v>43</v>
      </c>
      <c r="E3" s="203"/>
      <c r="F3" s="203"/>
      <c r="G3" s="203"/>
      <c r="H3" s="203"/>
      <c r="I3" s="203"/>
      <c r="J3" s="204"/>
    </row>
    <row r="4" spans="1:15" ht="23.25" hidden="1" customHeight="1" x14ac:dyDescent="0.2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">
      <c r="A5" s="3"/>
      <c r="B5" s="39" t="s">
        <v>21</v>
      </c>
      <c r="D5" s="79" t="s">
        <v>266</v>
      </c>
      <c r="E5" s="23"/>
      <c r="F5" s="23"/>
      <c r="G5" s="23"/>
      <c r="H5" s="25" t="s">
        <v>33</v>
      </c>
      <c r="I5" s="79" t="s">
        <v>268</v>
      </c>
      <c r="J5" s="9"/>
    </row>
    <row r="6" spans="1:15" ht="15.75" customHeight="1" x14ac:dyDescent="0.2">
      <c r="A6" s="3"/>
      <c r="B6" s="34"/>
      <c r="C6" s="23"/>
      <c r="D6" s="79" t="s">
        <v>267</v>
      </c>
      <c r="E6" s="23"/>
      <c r="F6" s="23"/>
      <c r="G6" s="23"/>
      <c r="H6" s="25" t="s">
        <v>34</v>
      </c>
      <c r="I6" s="79" t="s">
        <v>269</v>
      </c>
      <c r="J6" s="9"/>
    </row>
    <row r="7" spans="1:15" ht="15.75" customHeight="1" x14ac:dyDescent="0.2">
      <c r="A7" s="3"/>
      <c r="B7" s="35"/>
      <c r="C7" s="80"/>
      <c r="D7" s="69"/>
      <c r="E7" s="30"/>
      <c r="F7" s="30"/>
      <c r="G7" s="30"/>
      <c r="H7" s="31"/>
      <c r="I7" s="30"/>
      <c r="J7" s="42"/>
    </row>
    <row r="8" spans="1:15" ht="24" hidden="1" customHeight="1" x14ac:dyDescent="0.2">
      <c r="A8" s="3"/>
      <c r="B8" s="39" t="s">
        <v>19</v>
      </c>
      <c r="D8" s="29"/>
      <c r="H8" s="25" t="s">
        <v>33</v>
      </c>
      <c r="I8" s="29"/>
      <c r="J8" s="9"/>
    </row>
    <row r="9" spans="1:15" ht="15.75" hidden="1" customHeight="1" x14ac:dyDescent="0.2">
      <c r="A9" s="3"/>
      <c r="B9" s="3"/>
      <c r="D9" s="29"/>
      <c r="H9" s="25" t="s">
        <v>34</v>
      </c>
      <c r="I9" s="29"/>
      <c r="J9" s="9"/>
    </row>
    <row r="10" spans="1:15" ht="15.75" hidden="1" customHeight="1" x14ac:dyDescent="0.2">
      <c r="A10" s="3"/>
      <c r="B10" s="43"/>
      <c r="C10" s="24"/>
      <c r="D10" s="38"/>
      <c r="E10" s="31"/>
      <c r="F10" s="31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213"/>
      <c r="E11" s="213"/>
      <c r="F11" s="213"/>
      <c r="G11" s="213"/>
      <c r="H11" s="25" t="s">
        <v>33</v>
      </c>
      <c r="I11" s="178"/>
      <c r="J11" s="9"/>
    </row>
    <row r="12" spans="1:15" ht="15.75" customHeight="1" x14ac:dyDescent="0.2">
      <c r="A12" s="3"/>
      <c r="B12" s="34"/>
      <c r="C12" s="23"/>
      <c r="D12" s="200"/>
      <c r="E12" s="200"/>
      <c r="F12" s="200"/>
      <c r="G12" s="200"/>
      <c r="H12" s="25" t="s">
        <v>34</v>
      </c>
      <c r="I12" s="178"/>
      <c r="J12" s="9"/>
    </row>
    <row r="13" spans="1:15" ht="15.75" customHeight="1" x14ac:dyDescent="0.2">
      <c r="A13" s="3"/>
      <c r="B13" s="35"/>
      <c r="C13" s="80"/>
      <c r="D13" s="201"/>
      <c r="E13" s="201"/>
      <c r="F13" s="201"/>
      <c r="G13" s="201"/>
      <c r="H13" s="26"/>
      <c r="I13" s="30"/>
      <c r="J13" s="42"/>
    </row>
    <row r="14" spans="1:15" ht="24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31</v>
      </c>
      <c r="C15" s="61"/>
      <c r="D15" s="15"/>
      <c r="E15" s="212"/>
      <c r="F15" s="212"/>
      <c r="G15" s="197"/>
      <c r="H15" s="197"/>
      <c r="I15" s="197" t="s">
        <v>28</v>
      </c>
      <c r="J15" s="198"/>
    </row>
    <row r="16" spans="1:15" ht="23.25" customHeight="1" x14ac:dyDescent="0.2">
      <c r="A16" s="126" t="s">
        <v>23</v>
      </c>
      <c r="B16" s="127" t="s">
        <v>23</v>
      </c>
      <c r="C16" s="47"/>
      <c r="D16" s="48"/>
      <c r="E16" s="192"/>
      <c r="F16" s="199"/>
      <c r="G16" s="192"/>
      <c r="H16" s="199"/>
      <c r="I16" s="192">
        <f>I47+I48+I49+I50+I51+I52+I53+I54+I55+I56+I57</f>
        <v>0</v>
      </c>
      <c r="J16" s="193"/>
    </row>
    <row r="17" spans="1:10" ht="23.25" customHeight="1" x14ac:dyDescent="0.2">
      <c r="A17" s="126" t="s">
        <v>24</v>
      </c>
      <c r="B17" s="127" t="s">
        <v>24</v>
      </c>
      <c r="C17" s="47"/>
      <c r="D17" s="48"/>
      <c r="E17" s="192"/>
      <c r="F17" s="199"/>
      <c r="G17" s="192"/>
      <c r="H17" s="199"/>
      <c r="I17" s="192">
        <f>I58+I59+I60+I61+I62</f>
        <v>0</v>
      </c>
      <c r="J17" s="193"/>
    </row>
    <row r="18" spans="1:10" ht="23.25" customHeight="1" x14ac:dyDescent="0.2">
      <c r="A18" s="126" t="s">
        <v>25</v>
      </c>
      <c r="B18" s="127" t="s">
        <v>25</v>
      </c>
      <c r="C18" s="47"/>
      <c r="D18" s="48"/>
      <c r="E18" s="192"/>
      <c r="F18" s="199"/>
      <c r="G18" s="192"/>
      <c r="H18" s="199"/>
      <c r="I18" s="192">
        <v>0</v>
      </c>
      <c r="J18" s="193"/>
    </row>
    <row r="19" spans="1:10" ht="23.25" customHeight="1" x14ac:dyDescent="0.2">
      <c r="A19" s="126" t="s">
        <v>84</v>
      </c>
      <c r="B19" s="127" t="s">
        <v>26</v>
      </c>
      <c r="C19" s="47"/>
      <c r="D19" s="48"/>
      <c r="E19" s="192"/>
      <c r="F19" s="199"/>
      <c r="G19" s="192"/>
      <c r="H19" s="199"/>
      <c r="I19" s="192">
        <f>I63</f>
        <v>0</v>
      </c>
      <c r="J19" s="193"/>
    </row>
    <row r="20" spans="1:10" ht="23.25" customHeight="1" x14ac:dyDescent="0.2">
      <c r="A20" s="126" t="s">
        <v>85</v>
      </c>
      <c r="B20" s="127" t="s">
        <v>27</v>
      </c>
      <c r="C20" s="47"/>
      <c r="D20" s="48"/>
      <c r="E20" s="192"/>
      <c r="F20" s="199"/>
      <c r="G20" s="192"/>
      <c r="H20" s="199"/>
      <c r="I20" s="192">
        <v>0</v>
      </c>
      <c r="J20" s="193"/>
    </row>
    <row r="21" spans="1:10" ht="23.25" customHeight="1" x14ac:dyDescent="0.2">
      <c r="A21" s="3"/>
      <c r="B21" s="63" t="s">
        <v>28</v>
      </c>
      <c r="C21" s="64"/>
      <c r="D21" s="65"/>
      <c r="E21" s="194"/>
      <c r="F21" s="195"/>
      <c r="G21" s="194"/>
      <c r="H21" s="195"/>
      <c r="I21" s="194">
        <f>SUM(I16:J20)</f>
        <v>0</v>
      </c>
      <c r="J21" s="205"/>
    </row>
    <row r="22" spans="1:10" ht="33" customHeight="1" x14ac:dyDescent="0.2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15</v>
      </c>
      <c r="F23" s="50" t="s">
        <v>0</v>
      </c>
      <c r="G23" s="190">
        <v>0</v>
      </c>
      <c r="H23" s="191"/>
      <c r="I23" s="191"/>
      <c r="J23" s="51" t="str">
        <f t="shared" ref="J23:J28" si="0">Mena</f>
        <v>CZK</v>
      </c>
    </row>
    <row r="24" spans="1:10" ht="23.25" customHeight="1" x14ac:dyDescent="0.2">
      <c r="A24" s="3"/>
      <c r="B24" s="46" t="s">
        <v>12</v>
      </c>
      <c r="C24" s="47"/>
      <c r="D24" s="48"/>
      <c r="E24" s="49">
        <f>SazbaDPH1</f>
        <v>15</v>
      </c>
      <c r="F24" s="50" t="s">
        <v>0</v>
      </c>
      <c r="G24" s="215">
        <v>0</v>
      </c>
      <c r="H24" s="216"/>
      <c r="I24" s="216"/>
      <c r="J24" s="51" t="str">
        <f t="shared" si="0"/>
        <v>CZK</v>
      </c>
    </row>
    <row r="25" spans="1:10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190">
        <f>I21</f>
        <v>0</v>
      </c>
      <c r="H25" s="191"/>
      <c r="I25" s="191"/>
      <c r="J25" s="51" t="str">
        <f t="shared" si="0"/>
        <v>CZK</v>
      </c>
    </row>
    <row r="26" spans="1:10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86">
        <f>ZakladDPHZakl*0.21</f>
        <v>0</v>
      </c>
      <c r="H26" s="187"/>
      <c r="I26" s="187"/>
      <c r="J26" s="45" t="str">
        <f t="shared" si="0"/>
        <v>CZK</v>
      </c>
    </row>
    <row r="27" spans="1:10" ht="23.25" customHeight="1" thickBot="1" x14ac:dyDescent="0.25">
      <c r="A27" s="3"/>
      <c r="B27" s="39" t="s">
        <v>4</v>
      </c>
      <c r="C27" s="17"/>
      <c r="D27" s="20"/>
      <c r="E27" s="17"/>
      <c r="F27" s="18"/>
      <c r="G27" s="188">
        <v>0</v>
      </c>
      <c r="H27" s="188"/>
      <c r="I27" s="188"/>
      <c r="J27" s="52" t="str">
        <f t="shared" si="0"/>
        <v>CZK</v>
      </c>
    </row>
    <row r="28" spans="1:10" ht="27.75" hidden="1" customHeight="1" thickBot="1" x14ac:dyDescent="0.25">
      <c r="A28" s="3"/>
      <c r="B28" s="99" t="s">
        <v>22</v>
      </c>
      <c r="C28" s="100"/>
      <c r="D28" s="100"/>
      <c r="E28" s="101"/>
      <c r="F28" s="102"/>
      <c r="G28" s="189">
        <v>2506558.27</v>
      </c>
      <c r="H28" s="196"/>
      <c r="I28" s="196"/>
      <c r="J28" s="103" t="str">
        <f t="shared" si="0"/>
        <v>CZK</v>
      </c>
    </row>
    <row r="29" spans="1:10" ht="27.75" customHeight="1" thickBot="1" x14ac:dyDescent="0.25">
      <c r="A29" s="3"/>
      <c r="B29" s="99" t="s">
        <v>35</v>
      </c>
      <c r="C29" s="104"/>
      <c r="D29" s="104"/>
      <c r="E29" s="104"/>
      <c r="F29" s="104"/>
      <c r="G29" s="189">
        <f>ZakladDPHZakl+DPHZakl+Zaokrouhleni</f>
        <v>0</v>
      </c>
      <c r="H29" s="189"/>
      <c r="I29" s="189"/>
      <c r="J29" s="105" t="s">
        <v>49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180"/>
      <c r="E32" s="33"/>
      <c r="F32" s="16" t="s">
        <v>9</v>
      </c>
      <c r="G32" s="33"/>
      <c r="H32" s="181">
        <f ca="1">TODAY()</f>
        <v>44977</v>
      </c>
      <c r="I32" s="33"/>
      <c r="J32" s="10"/>
    </row>
    <row r="33" spans="1:10" ht="47.25" customHeight="1" x14ac:dyDescent="0.2">
      <c r="A33" s="3"/>
      <c r="B33" s="3"/>
      <c r="J33" s="10"/>
    </row>
    <row r="34" spans="1:10" s="28" customFormat="1" ht="18.75" customHeight="1" x14ac:dyDescent="0.2">
      <c r="A34" s="27"/>
      <c r="B34" s="27"/>
      <c r="D34" s="179"/>
      <c r="E34" s="22"/>
      <c r="G34" s="22"/>
      <c r="H34" s="22"/>
      <c r="I34" s="22"/>
      <c r="J34" s="32"/>
    </row>
    <row r="35" spans="1:10" ht="12.75" customHeight="1" x14ac:dyDescent="0.2">
      <c r="A35" s="3"/>
      <c r="B35" s="3"/>
      <c r="D35" s="214" t="s">
        <v>2</v>
      </c>
      <c r="E35" s="214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91"/>
      <c r="G37" s="91"/>
      <c r="H37" s="91"/>
      <c r="I37" s="91"/>
      <c r="J37" s="2"/>
    </row>
    <row r="38" spans="1:10" ht="25.5" hidden="1" customHeight="1" x14ac:dyDescent="0.2">
      <c r="A38" s="83" t="s">
        <v>37</v>
      </c>
      <c r="B38" s="85" t="s">
        <v>16</v>
      </c>
      <c r="C38" s="86" t="s">
        <v>5</v>
      </c>
      <c r="D38" s="87"/>
      <c r="E38" s="87"/>
      <c r="F38" s="92" t="str">
        <f>B23</f>
        <v>Základ pro sníženou DPH</v>
      </c>
      <c r="G38" s="92" t="str">
        <f>B25</f>
        <v>Základ pro základní DPH</v>
      </c>
      <c r="H38" s="93" t="s">
        <v>17</v>
      </c>
      <c r="I38" s="93" t="s">
        <v>1</v>
      </c>
      <c r="J38" s="88" t="s">
        <v>0</v>
      </c>
    </row>
    <row r="39" spans="1:10" ht="25.5" hidden="1" customHeight="1" x14ac:dyDescent="0.2">
      <c r="A39" s="83">
        <v>0</v>
      </c>
      <c r="B39" s="89" t="s">
        <v>47</v>
      </c>
      <c r="C39" s="217" t="s">
        <v>46</v>
      </c>
      <c r="D39" s="218"/>
      <c r="E39" s="218"/>
      <c r="F39" s="94">
        <v>0</v>
      </c>
      <c r="G39" s="95">
        <v>2506558.27</v>
      </c>
      <c r="H39" s="96">
        <v>526377</v>
      </c>
      <c r="I39" s="96">
        <v>3032935.27</v>
      </c>
      <c r="J39" s="90" t="str">
        <f>IF(CenaCelkemVypocet=0,"",I39/CenaCelkemVypocet*100)</f>
        <v/>
      </c>
    </row>
    <row r="40" spans="1:10" ht="25.5" hidden="1" customHeight="1" x14ac:dyDescent="0.2">
      <c r="A40" s="83"/>
      <c r="B40" s="219" t="s">
        <v>48</v>
      </c>
      <c r="C40" s="220"/>
      <c r="D40" s="220"/>
      <c r="E40" s="221"/>
      <c r="F40" s="97">
        <f>SUMIF(A39:A39,"=1",F39:F39)</f>
        <v>0</v>
      </c>
      <c r="G40" s="98">
        <f>SUMIF(A39:A39,"=1",G39:G39)</f>
        <v>0</v>
      </c>
      <c r="H40" s="98">
        <f>SUMIF(A39:A39,"=1",H39:H39)</f>
        <v>0</v>
      </c>
      <c r="I40" s="98">
        <f>SUMIF(A39:A39,"=1",I39:I39)</f>
        <v>0</v>
      </c>
      <c r="J40" s="84">
        <f>SUMIF(A39:A39,"=1",J39:J39)</f>
        <v>0</v>
      </c>
    </row>
    <row r="44" spans="1:10" ht="15.75" x14ac:dyDescent="0.25">
      <c r="B44" s="106" t="s">
        <v>50</v>
      </c>
    </row>
    <row r="46" spans="1:10" ht="25.5" customHeight="1" x14ac:dyDescent="0.2">
      <c r="A46" s="107"/>
      <c r="B46" s="111" t="s">
        <v>16</v>
      </c>
      <c r="C46" s="111" t="s">
        <v>5</v>
      </c>
      <c r="D46" s="112"/>
      <c r="E46" s="112"/>
      <c r="F46" s="115" t="s">
        <v>51</v>
      </c>
      <c r="G46" s="115"/>
      <c r="H46" s="115"/>
      <c r="I46" s="222" t="s">
        <v>28</v>
      </c>
      <c r="J46" s="222"/>
    </row>
    <row r="47" spans="1:10" ht="25.5" customHeight="1" x14ac:dyDescent="0.2">
      <c r="A47" s="108"/>
      <c r="B47" s="116" t="s">
        <v>52</v>
      </c>
      <c r="C47" s="224" t="s">
        <v>53</v>
      </c>
      <c r="D47" s="225"/>
      <c r="E47" s="225"/>
      <c r="F47" s="118" t="s">
        <v>23</v>
      </c>
      <c r="G47" s="119"/>
      <c r="H47" s="119"/>
      <c r="I47" s="223">
        <f>'Rozpočet Pol'!G8</f>
        <v>0</v>
      </c>
      <c r="J47" s="223"/>
    </row>
    <row r="48" spans="1:10" ht="25.5" customHeight="1" x14ac:dyDescent="0.2">
      <c r="A48" s="108"/>
      <c r="B48" s="110" t="s">
        <v>54</v>
      </c>
      <c r="C48" s="207" t="s">
        <v>55</v>
      </c>
      <c r="D48" s="208"/>
      <c r="E48" s="208"/>
      <c r="F48" s="120" t="s">
        <v>23</v>
      </c>
      <c r="G48" s="121"/>
      <c r="H48" s="121"/>
      <c r="I48" s="206">
        <f>'Rozpočet Pol'!G16</f>
        <v>0</v>
      </c>
      <c r="J48" s="206"/>
    </row>
    <row r="49" spans="1:10" ht="25.5" customHeight="1" x14ac:dyDescent="0.2">
      <c r="A49" s="108"/>
      <c r="B49" s="110" t="s">
        <v>56</v>
      </c>
      <c r="C49" s="207" t="s">
        <v>57</v>
      </c>
      <c r="D49" s="208"/>
      <c r="E49" s="208"/>
      <c r="F49" s="120" t="s">
        <v>23</v>
      </c>
      <c r="G49" s="121"/>
      <c r="H49" s="121"/>
      <c r="I49" s="206">
        <f>'Rozpočet Pol'!G19</f>
        <v>0</v>
      </c>
      <c r="J49" s="206"/>
    </row>
    <row r="50" spans="1:10" ht="25.5" customHeight="1" x14ac:dyDescent="0.2">
      <c r="A50" s="108"/>
      <c r="B50" s="110" t="s">
        <v>58</v>
      </c>
      <c r="C50" s="207" t="s">
        <v>59</v>
      </c>
      <c r="D50" s="208"/>
      <c r="E50" s="208"/>
      <c r="F50" s="120" t="s">
        <v>23</v>
      </c>
      <c r="G50" s="121"/>
      <c r="H50" s="121"/>
      <c r="I50" s="206">
        <f>'Rozpočet Pol'!G27</f>
        <v>0</v>
      </c>
      <c r="J50" s="206"/>
    </row>
    <row r="51" spans="1:10" ht="25.5" customHeight="1" x14ac:dyDescent="0.2">
      <c r="A51" s="108"/>
      <c r="B51" s="110" t="s">
        <v>60</v>
      </c>
      <c r="C51" s="207" t="s">
        <v>61</v>
      </c>
      <c r="D51" s="208"/>
      <c r="E51" s="208"/>
      <c r="F51" s="120" t="s">
        <v>23</v>
      </c>
      <c r="G51" s="121"/>
      <c r="H51" s="121"/>
      <c r="I51" s="206">
        <f>'Rozpočet Pol'!G30</f>
        <v>0</v>
      </c>
      <c r="J51" s="206"/>
    </row>
    <row r="52" spans="1:10" ht="25.5" customHeight="1" x14ac:dyDescent="0.2">
      <c r="A52" s="108"/>
      <c r="B52" s="110" t="s">
        <v>62</v>
      </c>
      <c r="C52" s="207" t="s">
        <v>63</v>
      </c>
      <c r="D52" s="208"/>
      <c r="E52" s="208"/>
      <c r="F52" s="120" t="s">
        <v>23</v>
      </c>
      <c r="G52" s="121"/>
      <c r="H52" s="121"/>
      <c r="I52" s="206">
        <f>'Rozpočet Pol'!G49</f>
        <v>0</v>
      </c>
      <c r="J52" s="206"/>
    </row>
    <row r="53" spans="1:10" ht="25.5" customHeight="1" x14ac:dyDescent="0.2">
      <c r="A53" s="108"/>
      <c r="B53" s="110" t="s">
        <v>64</v>
      </c>
      <c r="C53" s="207" t="s">
        <v>65</v>
      </c>
      <c r="D53" s="208"/>
      <c r="E53" s="208"/>
      <c r="F53" s="120" t="s">
        <v>23</v>
      </c>
      <c r="G53" s="121"/>
      <c r="H53" s="121"/>
      <c r="I53" s="206">
        <f>'Rozpočet Pol'!G51</f>
        <v>0</v>
      </c>
      <c r="J53" s="206"/>
    </row>
    <row r="54" spans="1:10" ht="25.5" customHeight="1" x14ac:dyDescent="0.2">
      <c r="A54" s="108"/>
      <c r="B54" s="110" t="s">
        <v>66</v>
      </c>
      <c r="C54" s="207" t="s">
        <v>67</v>
      </c>
      <c r="D54" s="208"/>
      <c r="E54" s="208"/>
      <c r="F54" s="120" t="s">
        <v>23</v>
      </c>
      <c r="G54" s="121"/>
      <c r="H54" s="121"/>
      <c r="I54" s="206">
        <f>'Rozpočet Pol'!G55</f>
        <v>0</v>
      </c>
      <c r="J54" s="206"/>
    </row>
    <row r="55" spans="1:10" ht="25.5" customHeight="1" x14ac:dyDescent="0.2">
      <c r="A55" s="108"/>
      <c r="B55" s="110" t="s">
        <v>68</v>
      </c>
      <c r="C55" s="207" t="s">
        <v>69</v>
      </c>
      <c r="D55" s="208"/>
      <c r="E55" s="208"/>
      <c r="F55" s="120" t="s">
        <v>23</v>
      </c>
      <c r="G55" s="121"/>
      <c r="H55" s="121"/>
      <c r="I55" s="206">
        <f>'Rozpočet Pol'!G61</f>
        <v>0</v>
      </c>
      <c r="J55" s="206"/>
    </row>
    <row r="56" spans="1:10" ht="25.5" customHeight="1" x14ac:dyDescent="0.2">
      <c r="A56" s="108"/>
      <c r="B56" s="110" t="s">
        <v>70</v>
      </c>
      <c r="C56" s="207" t="s">
        <v>71</v>
      </c>
      <c r="D56" s="208"/>
      <c r="E56" s="208"/>
      <c r="F56" s="120" t="s">
        <v>23</v>
      </c>
      <c r="G56" s="121"/>
      <c r="H56" s="121"/>
      <c r="I56" s="206">
        <f>'Rozpočet Pol'!G64</f>
        <v>0</v>
      </c>
      <c r="J56" s="206"/>
    </row>
    <row r="57" spans="1:10" ht="25.5" customHeight="1" x14ac:dyDescent="0.2">
      <c r="A57" s="108"/>
      <c r="B57" s="110" t="s">
        <v>72</v>
      </c>
      <c r="C57" s="207" t="s">
        <v>73</v>
      </c>
      <c r="D57" s="208"/>
      <c r="E57" s="208"/>
      <c r="F57" s="120" t="s">
        <v>23</v>
      </c>
      <c r="G57" s="121"/>
      <c r="H57" s="121"/>
      <c r="I57" s="206">
        <f>'Rozpočet Pol'!G71</f>
        <v>0</v>
      </c>
      <c r="J57" s="206"/>
    </row>
    <row r="58" spans="1:10" ht="25.5" customHeight="1" x14ac:dyDescent="0.2">
      <c r="A58" s="108"/>
      <c r="B58" s="110" t="s">
        <v>74</v>
      </c>
      <c r="C58" s="207" t="s">
        <v>75</v>
      </c>
      <c r="D58" s="208"/>
      <c r="E58" s="208"/>
      <c r="F58" s="120" t="s">
        <v>24</v>
      </c>
      <c r="G58" s="121"/>
      <c r="H58" s="121"/>
      <c r="I58" s="206">
        <f>'Rozpočet Pol'!G73</f>
        <v>0</v>
      </c>
      <c r="J58" s="206"/>
    </row>
    <row r="59" spans="1:10" ht="25.5" customHeight="1" x14ac:dyDescent="0.2">
      <c r="A59" s="108"/>
      <c r="B59" s="110" t="s">
        <v>76</v>
      </c>
      <c r="C59" s="207" t="s">
        <v>77</v>
      </c>
      <c r="D59" s="208"/>
      <c r="E59" s="208"/>
      <c r="F59" s="120" t="s">
        <v>24</v>
      </c>
      <c r="G59" s="121"/>
      <c r="H59" s="121"/>
      <c r="I59" s="206">
        <f>'Rozpočet Pol'!G83</f>
        <v>0</v>
      </c>
      <c r="J59" s="206"/>
    </row>
    <row r="60" spans="1:10" ht="25.5" customHeight="1" x14ac:dyDescent="0.2">
      <c r="A60" s="108"/>
      <c r="B60" s="110" t="s">
        <v>78</v>
      </c>
      <c r="C60" s="207" t="s">
        <v>79</v>
      </c>
      <c r="D60" s="208"/>
      <c r="E60" s="208"/>
      <c r="F60" s="120" t="s">
        <v>24</v>
      </c>
      <c r="G60" s="121"/>
      <c r="H60" s="121"/>
      <c r="I60" s="206">
        <f>'Rozpočet Pol'!G87</f>
        <v>0</v>
      </c>
      <c r="J60" s="206"/>
    </row>
    <row r="61" spans="1:10" ht="25.5" customHeight="1" x14ac:dyDescent="0.2">
      <c r="A61" s="108"/>
      <c r="B61" s="110" t="s">
        <v>80</v>
      </c>
      <c r="C61" s="207" t="s">
        <v>81</v>
      </c>
      <c r="D61" s="208"/>
      <c r="E61" s="208"/>
      <c r="F61" s="120" t="s">
        <v>24</v>
      </c>
      <c r="G61" s="121"/>
      <c r="H61" s="121"/>
      <c r="I61" s="206">
        <f>'Rozpočet Pol'!G91</f>
        <v>0</v>
      </c>
      <c r="J61" s="206"/>
    </row>
    <row r="62" spans="1:10" ht="25.5" customHeight="1" x14ac:dyDescent="0.2">
      <c r="A62" s="108"/>
      <c r="B62" s="110" t="s">
        <v>82</v>
      </c>
      <c r="C62" s="207" t="s">
        <v>83</v>
      </c>
      <c r="D62" s="208"/>
      <c r="E62" s="208"/>
      <c r="F62" s="120" t="s">
        <v>24</v>
      </c>
      <c r="G62" s="121"/>
      <c r="H62" s="121"/>
      <c r="I62" s="206">
        <f>'Rozpočet Pol'!G96</f>
        <v>0</v>
      </c>
      <c r="J62" s="206"/>
    </row>
    <row r="63" spans="1:10" ht="25.5" customHeight="1" x14ac:dyDescent="0.2">
      <c r="A63" s="108"/>
      <c r="B63" s="117" t="s">
        <v>84</v>
      </c>
      <c r="C63" s="228" t="s">
        <v>26</v>
      </c>
      <c r="D63" s="229"/>
      <c r="E63" s="229"/>
      <c r="F63" s="122" t="s">
        <v>23</v>
      </c>
      <c r="G63" s="123"/>
      <c r="H63" s="123"/>
      <c r="I63" s="227">
        <f>'Rozpočet Pol'!G104</f>
        <v>0</v>
      </c>
      <c r="J63" s="227"/>
    </row>
    <row r="64" spans="1:10" ht="25.5" customHeight="1" x14ac:dyDescent="0.2">
      <c r="A64" s="109"/>
      <c r="B64" s="113" t="s">
        <v>1</v>
      </c>
      <c r="C64" s="113"/>
      <c r="D64" s="114"/>
      <c r="E64" s="114"/>
      <c r="F64" s="124"/>
      <c r="G64" s="125"/>
      <c r="H64" s="125"/>
      <c r="I64" s="226">
        <f>SUM(I47:I63)</f>
        <v>0</v>
      </c>
      <c r="J64" s="226"/>
    </row>
    <row r="65" spans="6:10" x14ac:dyDescent="0.2">
      <c r="F65" s="82"/>
      <c r="G65" s="82"/>
      <c r="H65" s="82"/>
      <c r="I65" s="82"/>
      <c r="J65" s="82"/>
    </row>
    <row r="66" spans="6:10" x14ac:dyDescent="0.2">
      <c r="F66" s="82"/>
      <c r="G66" s="82"/>
      <c r="H66" s="82"/>
      <c r="I66" s="82"/>
      <c r="J66" s="82"/>
    </row>
    <row r="67" spans="6:10" x14ac:dyDescent="0.2">
      <c r="F67" s="82"/>
      <c r="G67" s="82"/>
      <c r="H67" s="82"/>
      <c r="I67" s="82"/>
      <c r="J67" s="82"/>
    </row>
  </sheetData>
  <sheetProtection password="CF0F" sheet="1" objects="1" scenarios="1" selectLockedCell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3">
    <mergeCell ref="I64:J64"/>
    <mergeCell ref="I61:J61"/>
    <mergeCell ref="C61:E61"/>
    <mergeCell ref="I62:J62"/>
    <mergeCell ref="C62:E62"/>
    <mergeCell ref="I63:J63"/>
    <mergeCell ref="C63:E63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30" t="s">
        <v>6</v>
      </c>
      <c r="B1" s="230"/>
      <c r="C1" s="231"/>
      <c r="D1" s="230"/>
      <c r="E1" s="230"/>
      <c r="F1" s="230"/>
      <c r="G1" s="230"/>
    </row>
    <row r="2" spans="1:7" ht="24.95" customHeight="1" x14ac:dyDescent="0.2">
      <c r="A2" s="68" t="s">
        <v>41</v>
      </c>
      <c r="B2" s="67"/>
      <c r="C2" s="232"/>
      <c r="D2" s="232"/>
      <c r="E2" s="232"/>
      <c r="F2" s="232"/>
      <c r="G2" s="233"/>
    </row>
    <row r="3" spans="1:7" ht="24.95" hidden="1" customHeight="1" x14ac:dyDescent="0.2">
      <c r="A3" s="68" t="s">
        <v>7</v>
      </c>
      <c r="B3" s="67"/>
      <c r="C3" s="232"/>
      <c r="D3" s="232"/>
      <c r="E3" s="232"/>
      <c r="F3" s="232"/>
      <c r="G3" s="233"/>
    </row>
    <row r="4" spans="1:7" ht="24.95" hidden="1" customHeight="1" x14ac:dyDescent="0.2">
      <c r="A4" s="68" t="s">
        <v>8</v>
      </c>
      <c r="B4" s="67"/>
      <c r="C4" s="232"/>
      <c r="D4" s="232"/>
      <c r="E4" s="232"/>
      <c r="F4" s="232"/>
      <c r="G4" s="233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107"/>
  <sheetViews>
    <sheetView tabSelected="1" topLeftCell="C1" zoomScaleNormal="100" workbookViewId="0">
      <selection activeCell="C105" sqref="C105"/>
    </sheetView>
  </sheetViews>
  <sheetFormatPr defaultRowHeight="12.75" outlineLevelRow="1" x14ac:dyDescent="0.2"/>
  <cols>
    <col min="1" max="1" width="4.28515625" customWidth="1"/>
    <col min="2" max="2" width="14.42578125" style="81" customWidth="1"/>
    <col min="3" max="3" width="38.28515625" style="81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34" t="s">
        <v>6</v>
      </c>
      <c r="B1" s="234"/>
      <c r="C1" s="234"/>
      <c r="D1" s="234"/>
      <c r="E1" s="234"/>
      <c r="F1" s="234"/>
      <c r="G1" s="234"/>
      <c r="AE1" t="s">
        <v>87</v>
      </c>
    </row>
    <row r="2" spans="1:60" ht="25.15" customHeight="1" x14ac:dyDescent="0.2">
      <c r="A2" s="130" t="s">
        <v>86</v>
      </c>
      <c r="B2" s="128"/>
      <c r="C2" s="235" t="s">
        <v>46</v>
      </c>
      <c r="D2" s="236"/>
      <c r="E2" s="236"/>
      <c r="F2" s="236"/>
      <c r="G2" s="237"/>
      <c r="AE2" t="s">
        <v>88</v>
      </c>
    </row>
    <row r="3" spans="1:60" ht="25.15" customHeight="1" x14ac:dyDescent="0.2">
      <c r="A3" s="131" t="s">
        <v>7</v>
      </c>
      <c r="B3" s="129"/>
      <c r="C3" s="238" t="s">
        <v>43</v>
      </c>
      <c r="D3" s="239"/>
      <c r="E3" s="239"/>
      <c r="F3" s="239"/>
      <c r="G3" s="240"/>
      <c r="AE3" t="s">
        <v>89</v>
      </c>
    </row>
    <row r="4" spans="1:60" ht="25.15" hidden="1" customHeight="1" x14ac:dyDescent="0.2">
      <c r="A4" s="131" t="s">
        <v>8</v>
      </c>
      <c r="B4" s="129"/>
      <c r="C4" s="238"/>
      <c r="D4" s="239"/>
      <c r="E4" s="239"/>
      <c r="F4" s="239"/>
      <c r="G4" s="240"/>
      <c r="AE4" t="s">
        <v>90</v>
      </c>
    </row>
    <row r="5" spans="1:60" hidden="1" x14ac:dyDescent="0.2">
      <c r="A5" s="132" t="s">
        <v>91</v>
      </c>
      <c r="B5" s="133"/>
      <c r="C5" s="133"/>
      <c r="D5" s="134"/>
      <c r="E5" s="134"/>
      <c r="F5" s="134"/>
      <c r="G5" s="135"/>
      <c r="AE5" t="s">
        <v>92</v>
      </c>
    </row>
    <row r="7" spans="1:60" ht="38.25" x14ac:dyDescent="0.2">
      <c r="A7" s="140" t="s">
        <v>93</v>
      </c>
      <c r="B7" s="141" t="s">
        <v>94</v>
      </c>
      <c r="C7" s="141" t="s">
        <v>95</v>
      </c>
      <c r="D7" s="140" t="s">
        <v>96</v>
      </c>
      <c r="E7" s="140" t="s">
        <v>97</v>
      </c>
      <c r="F7" s="136" t="s">
        <v>98</v>
      </c>
      <c r="G7" s="156" t="s">
        <v>28</v>
      </c>
      <c r="H7" s="157" t="s">
        <v>29</v>
      </c>
      <c r="I7" s="157" t="s">
        <v>99</v>
      </c>
      <c r="J7" s="157" t="s">
        <v>30</v>
      </c>
      <c r="K7" s="157" t="s">
        <v>100</v>
      </c>
      <c r="L7" s="157" t="s">
        <v>101</v>
      </c>
      <c r="M7" s="157" t="s">
        <v>102</v>
      </c>
      <c r="N7" s="157" t="s">
        <v>103</v>
      </c>
      <c r="O7" s="157" t="s">
        <v>104</v>
      </c>
      <c r="P7" s="157" t="s">
        <v>105</v>
      </c>
      <c r="Q7" s="157" t="s">
        <v>106</v>
      </c>
      <c r="R7" s="157" t="s">
        <v>107</v>
      </c>
      <c r="S7" s="157" t="s">
        <v>108</v>
      </c>
      <c r="T7" s="157" t="s">
        <v>109</v>
      </c>
      <c r="U7" s="143" t="s">
        <v>110</v>
      </c>
    </row>
    <row r="8" spans="1:60" x14ac:dyDescent="0.2">
      <c r="A8" s="158" t="s">
        <v>111</v>
      </c>
      <c r="B8" s="159" t="s">
        <v>52</v>
      </c>
      <c r="C8" s="160" t="s">
        <v>53</v>
      </c>
      <c r="D8" s="161"/>
      <c r="E8" s="162"/>
      <c r="F8" s="163"/>
      <c r="G8" s="163">
        <f>SUMIF(AE9:AE15,"&lt;&gt;NOR",G9:G15)</f>
        <v>0</v>
      </c>
      <c r="H8" s="163"/>
      <c r="I8" s="163">
        <f>SUM(I9:I15)</f>
        <v>0</v>
      </c>
      <c r="J8" s="163"/>
      <c r="K8" s="163">
        <f>SUM(K9:K15)</f>
        <v>16694.28</v>
      </c>
      <c r="L8" s="163"/>
      <c r="M8" s="163">
        <f>SUM(M9:M15)</f>
        <v>0</v>
      </c>
      <c r="N8" s="142"/>
      <c r="O8" s="142">
        <f>SUM(O9:O15)</f>
        <v>0</v>
      </c>
      <c r="P8" s="142"/>
      <c r="Q8" s="142">
        <f>SUM(Q9:Q15)</f>
        <v>6.5411999999999999</v>
      </c>
      <c r="R8" s="142"/>
      <c r="S8" s="142"/>
      <c r="T8" s="158"/>
      <c r="U8" s="142">
        <f>SUM(U9:U15)</f>
        <v>29.540000000000003</v>
      </c>
      <c r="AE8" t="s">
        <v>112</v>
      </c>
    </row>
    <row r="9" spans="1:60" outlineLevel="1" x14ac:dyDescent="0.2">
      <c r="A9" s="138">
        <v>1</v>
      </c>
      <c r="B9" s="138" t="s">
        <v>113</v>
      </c>
      <c r="C9" s="170" t="s">
        <v>114</v>
      </c>
      <c r="D9" s="144" t="s">
        <v>115</v>
      </c>
      <c r="E9" s="151">
        <v>47.4</v>
      </c>
      <c r="F9" s="176"/>
      <c r="G9" s="154">
        <f>F9*E9</f>
        <v>0</v>
      </c>
      <c r="H9" s="154">
        <v>0</v>
      </c>
      <c r="I9" s="154">
        <f>ROUND(E9*H9,2)</f>
        <v>0</v>
      </c>
      <c r="J9" s="154">
        <v>51.4</v>
      </c>
      <c r="K9" s="154">
        <f>ROUND(E9*J9,2)</f>
        <v>2436.36</v>
      </c>
      <c r="L9" s="154">
        <v>21</v>
      </c>
      <c r="M9" s="154">
        <f>G9*(1+L9/100)</f>
        <v>0</v>
      </c>
      <c r="N9" s="145">
        <v>0</v>
      </c>
      <c r="O9" s="145">
        <f>ROUND(E9*N9,5)</f>
        <v>0</v>
      </c>
      <c r="P9" s="145">
        <v>0.13800000000000001</v>
      </c>
      <c r="Q9" s="145">
        <f>ROUND(E9*P9,5)</f>
        <v>6.5411999999999999</v>
      </c>
      <c r="R9" s="145"/>
      <c r="S9" s="145"/>
      <c r="T9" s="146">
        <v>0.16</v>
      </c>
      <c r="U9" s="145">
        <f>ROUND(E9*T9,2)</f>
        <v>7.58</v>
      </c>
      <c r="V9" s="137"/>
      <c r="W9" s="137"/>
      <c r="X9" s="137"/>
      <c r="Y9" s="137"/>
      <c r="Z9" s="137"/>
      <c r="AA9" s="137"/>
      <c r="AB9" s="137"/>
      <c r="AC9" s="137"/>
      <c r="AD9" s="137"/>
      <c r="AE9" s="137" t="s">
        <v>116</v>
      </c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</row>
    <row r="10" spans="1:60" outlineLevel="1" x14ac:dyDescent="0.2">
      <c r="A10" s="138"/>
      <c r="B10" s="138"/>
      <c r="C10" s="171" t="s">
        <v>117</v>
      </c>
      <c r="D10" s="147"/>
      <c r="E10" s="152">
        <v>47.4</v>
      </c>
      <c r="F10" s="176"/>
      <c r="G10" s="154"/>
      <c r="H10" s="154"/>
      <c r="I10" s="154"/>
      <c r="J10" s="154"/>
      <c r="K10" s="154"/>
      <c r="L10" s="154"/>
      <c r="M10" s="154"/>
      <c r="N10" s="145"/>
      <c r="O10" s="145"/>
      <c r="P10" s="145"/>
      <c r="Q10" s="145"/>
      <c r="R10" s="145"/>
      <c r="S10" s="145"/>
      <c r="T10" s="146"/>
      <c r="U10" s="145"/>
      <c r="V10" s="137"/>
      <c r="W10" s="137"/>
      <c r="X10" s="137"/>
      <c r="Y10" s="137"/>
      <c r="Z10" s="137"/>
      <c r="AA10" s="137"/>
      <c r="AB10" s="137"/>
      <c r="AC10" s="137"/>
      <c r="AD10" s="137"/>
      <c r="AE10" s="137" t="s">
        <v>118</v>
      </c>
      <c r="AF10" s="137">
        <v>0</v>
      </c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</row>
    <row r="11" spans="1:60" outlineLevel="1" x14ac:dyDescent="0.2">
      <c r="A11" s="138">
        <v>2</v>
      </c>
      <c r="B11" s="138" t="s">
        <v>119</v>
      </c>
      <c r="C11" s="170" t="s">
        <v>120</v>
      </c>
      <c r="D11" s="144" t="s">
        <v>121</v>
      </c>
      <c r="E11" s="151">
        <v>9.48</v>
      </c>
      <c r="F11" s="176"/>
      <c r="G11" s="154">
        <f t="shared" ref="G11:G15" si="0">F11*E11</f>
        <v>0</v>
      </c>
      <c r="H11" s="154">
        <v>0</v>
      </c>
      <c r="I11" s="154">
        <f>ROUND(E11*H11,2)</f>
        <v>0</v>
      </c>
      <c r="J11" s="154">
        <v>164.5</v>
      </c>
      <c r="K11" s="154">
        <f>ROUND(E11*J11,2)</f>
        <v>1559.46</v>
      </c>
      <c r="L11" s="154">
        <v>21</v>
      </c>
      <c r="M11" s="154">
        <f>G11*(1+L11/100)</f>
        <v>0</v>
      </c>
      <c r="N11" s="145">
        <v>0</v>
      </c>
      <c r="O11" s="145">
        <f>ROUND(E11*N11,5)</f>
        <v>0</v>
      </c>
      <c r="P11" s="145">
        <v>0</v>
      </c>
      <c r="Q11" s="145">
        <f>ROUND(E11*P11,5)</f>
        <v>0</v>
      </c>
      <c r="R11" s="145"/>
      <c r="S11" s="145"/>
      <c r="T11" s="146">
        <v>0.36799999999999999</v>
      </c>
      <c r="U11" s="145">
        <f>ROUND(E11*T11,2)</f>
        <v>3.49</v>
      </c>
      <c r="V11" s="137"/>
      <c r="W11" s="137"/>
      <c r="X11" s="137"/>
      <c r="Y11" s="137"/>
      <c r="Z11" s="137"/>
      <c r="AA11" s="137"/>
      <c r="AB11" s="137"/>
      <c r="AC11" s="137"/>
      <c r="AD11" s="137"/>
      <c r="AE11" s="137" t="s">
        <v>116</v>
      </c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</row>
    <row r="12" spans="1:60" outlineLevel="1" x14ac:dyDescent="0.2">
      <c r="A12" s="138">
        <v>3</v>
      </c>
      <c r="B12" s="138" t="s">
        <v>122</v>
      </c>
      <c r="C12" s="170" t="s">
        <v>123</v>
      </c>
      <c r="D12" s="144" t="s">
        <v>121</v>
      </c>
      <c r="E12" s="151">
        <v>9.48</v>
      </c>
      <c r="F12" s="176"/>
      <c r="G12" s="154">
        <f t="shared" si="0"/>
        <v>0</v>
      </c>
      <c r="H12" s="154">
        <v>0</v>
      </c>
      <c r="I12" s="154">
        <f>ROUND(E12*H12,2)</f>
        <v>0</v>
      </c>
      <c r="J12" s="154">
        <v>592</v>
      </c>
      <c r="K12" s="154">
        <f>ROUND(E12*J12,2)</f>
        <v>5612.16</v>
      </c>
      <c r="L12" s="154">
        <v>21</v>
      </c>
      <c r="M12" s="154">
        <f>G12*(1+L12/100)</f>
        <v>0</v>
      </c>
      <c r="N12" s="145">
        <v>0</v>
      </c>
      <c r="O12" s="145">
        <f>ROUND(E12*N12,5)</f>
        <v>0</v>
      </c>
      <c r="P12" s="145">
        <v>0</v>
      </c>
      <c r="Q12" s="145">
        <f>ROUND(E12*P12,5)</f>
        <v>0</v>
      </c>
      <c r="R12" s="145"/>
      <c r="S12" s="145"/>
      <c r="T12" s="146">
        <v>1.9379999999999999</v>
      </c>
      <c r="U12" s="145">
        <f>ROUND(E12*T12,2)</f>
        <v>18.37</v>
      </c>
      <c r="V12" s="137"/>
      <c r="W12" s="137"/>
      <c r="X12" s="137"/>
      <c r="Y12" s="137"/>
      <c r="Z12" s="137"/>
      <c r="AA12" s="137"/>
      <c r="AB12" s="137"/>
      <c r="AC12" s="137"/>
      <c r="AD12" s="137"/>
      <c r="AE12" s="137" t="s">
        <v>116</v>
      </c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</row>
    <row r="13" spans="1:60" ht="22.5" outlineLevel="1" x14ac:dyDescent="0.2">
      <c r="A13" s="138">
        <v>4</v>
      </c>
      <c r="B13" s="138" t="s">
        <v>124</v>
      </c>
      <c r="C13" s="170" t="s">
        <v>125</v>
      </c>
      <c r="D13" s="144" t="s">
        <v>121</v>
      </c>
      <c r="E13" s="151">
        <v>9.48</v>
      </c>
      <c r="F13" s="176"/>
      <c r="G13" s="154">
        <f t="shared" si="0"/>
        <v>0</v>
      </c>
      <c r="H13" s="154">
        <v>0</v>
      </c>
      <c r="I13" s="154">
        <f>ROUND(E13*H13,2)</f>
        <v>0</v>
      </c>
      <c r="J13" s="154">
        <v>261</v>
      </c>
      <c r="K13" s="154">
        <f>ROUND(E13*J13,2)</f>
        <v>2474.2800000000002</v>
      </c>
      <c r="L13" s="154">
        <v>21</v>
      </c>
      <c r="M13" s="154">
        <f>G13*(1+L13/100)</f>
        <v>0</v>
      </c>
      <c r="N13" s="145">
        <v>0</v>
      </c>
      <c r="O13" s="145">
        <f>ROUND(E13*N13,5)</f>
        <v>0</v>
      </c>
      <c r="P13" s="145">
        <v>0</v>
      </c>
      <c r="Q13" s="145">
        <f>ROUND(E13*P13,5)</f>
        <v>0</v>
      </c>
      <c r="R13" s="145"/>
      <c r="S13" s="145"/>
      <c r="T13" s="146">
        <v>1.0999999999999999E-2</v>
      </c>
      <c r="U13" s="145">
        <f>ROUND(E13*T13,2)</f>
        <v>0.1</v>
      </c>
      <c r="V13" s="137"/>
      <c r="W13" s="137"/>
      <c r="X13" s="137"/>
      <c r="Y13" s="137"/>
      <c r="Z13" s="137"/>
      <c r="AA13" s="137"/>
      <c r="AB13" s="137"/>
      <c r="AC13" s="137"/>
      <c r="AD13" s="137"/>
      <c r="AE13" s="137" t="s">
        <v>116</v>
      </c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</row>
    <row r="14" spans="1:60" outlineLevel="1" x14ac:dyDescent="0.2">
      <c r="A14" s="138">
        <v>5</v>
      </c>
      <c r="B14" s="138" t="s">
        <v>126</v>
      </c>
      <c r="C14" s="170" t="s">
        <v>127</v>
      </c>
      <c r="D14" s="144" t="s">
        <v>121</v>
      </c>
      <c r="E14" s="151">
        <v>94.8</v>
      </c>
      <c r="F14" s="176"/>
      <c r="G14" s="154">
        <f t="shared" si="0"/>
        <v>0</v>
      </c>
      <c r="H14" s="154">
        <v>0</v>
      </c>
      <c r="I14" s="154">
        <f>ROUND(E14*H14,2)</f>
        <v>0</v>
      </c>
      <c r="J14" s="154">
        <v>20.6</v>
      </c>
      <c r="K14" s="154">
        <f>ROUND(E14*J14,2)</f>
        <v>1952.88</v>
      </c>
      <c r="L14" s="154">
        <v>21</v>
      </c>
      <c r="M14" s="154">
        <f>G14*(1+L14/100)</f>
        <v>0</v>
      </c>
      <c r="N14" s="145">
        <v>0</v>
      </c>
      <c r="O14" s="145">
        <f>ROUND(E14*N14,5)</f>
        <v>0</v>
      </c>
      <c r="P14" s="145">
        <v>0</v>
      </c>
      <c r="Q14" s="145">
        <f>ROUND(E14*P14,5)</f>
        <v>0</v>
      </c>
      <c r="R14" s="145"/>
      <c r="S14" s="145"/>
      <c r="T14" s="146">
        <v>0</v>
      </c>
      <c r="U14" s="145">
        <f>ROUND(E14*T14,2)</f>
        <v>0</v>
      </c>
      <c r="V14" s="137"/>
      <c r="W14" s="137"/>
      <c r="X14" s="137"/>
      <c r="Y14" s="137"/>
      <c r="Z14" s="137"/>
      <c r="AA14" s="137"/>
      <c r="AB14" s="137"/>
      <c r="AC14" s="137"/>
      <c r="AD14" s="137"/>
      <c r="AE14" s="137" t="s">
        <v>116</v>
      </c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</row>
    <row r="15" spans="1:60" outlineLevel="1" x14ac:dyDescent="0.2">
      <c r="A15" s="138">
        <v>6</v>
      </c>
      <c r="B15" s="138" t="s">
        <v>128</v>
      </c>
      <c r="C15" s="170" t="s">
        <v>129</v>
      </c>
      <c r="D15" s="144" t="s">
        <v>121</v>
      </c>
      <c r="E15" s="151">
        <v>9.48</v>
      </c>
      <c r="F15" s="176"/>
      <c r="G15" s="154">
        <f t="shared" si="0"/>
        <v>0</v>
      </c>
      <c r="H15" s="154">
        <v>0</v>
      </c>
      <c r="I15" s="154">
        <f>ROUND(E15*H15,2)</f>
        <v>0</v>
      </c>
      <c r="J15" s="154">
        <v>280.5</v>
      </c>
      <c r="K15" s="154">
        <f>ROUND(E15*J15,2)</f>
        <v>2659.14</v>
      </c>
      <c r="L15" s="154">
        <v>21</v>
      </c>
      <c r="M15" s="154">
        <f>G15*(1+L15/100)</f>
        <v>0</v>
      </c>
      <c r="N15" s="145">
        <v>0</v>
      </c>
      <c r="O15" s="145">
        <f>ROUND(E15*N15,5)</f>
        <v>0</v>
      </c>
      <c r="P15" s="145">
        <v>0</v>
      </c>
      <c r="Q15" s="145">
        <f>ROUND(E15*P15,5)</f>
        <v>0</v>
      </c>
      <c r="R15" s="145"/>
      <c r="S15" s="145"/>
      <c r="T15" s="146">
        <v>0</v>
      </c>
      <c r="U15" s="145">
        <f>ROUND(E15*T15,2)</f>
        <v>0</v>
      </c>
      <c r="V15" s="137"/>
      <c r="W15" s="137"/>
      <c r="X15" s="137"/>
      <c r="Y15" s="137"/>
      <c r="Z15" s="137"/>
      <c r="AA15" s="137"/>
      <c r="AB15" s="137"/>
      <c r="AC15" s="137"/>
      <c r="AD15" s="137"/>
      <c r="AE15" s="137" t="s">
        <v>116</v>
      </c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</row>
    <row r="16" spans="1:60" x14ac:dyDescent="0.2">
      <c r="A16" s="139" t="s">
        <v>111</v>
      </c>
      <c r="B16" s="139" t="s">
        <v>54</v>
      </c>
      <c r="C16" s="172" t="s">
        <v>55</v>
      </c>
      <c r="D16" s="148"/>
      <c r="E16" s="153"/>
      <c r="F16" s="155"/>
      <c r="G16" s="155">
        <f>SUMIF(AE17:AE18,"&lt;&gt;NOR",G17:G18)</f>
        <v>0</v>
      </c>
      <c r="H16" s="155"/>
      <c r="I16" s="155">
        <f>SUM(I17:I18)</f>
        <v>44462.240000000005</v>
      </c>
      <c r="J16" s="155"/>
      <c r="K16" s="155">
        <f>SUM(K17:K18)</f>
        <v>26234.240000000002</v>
      </c>
      <c r="L16" s="155"/>
      <c r="M16" s="155">
        <f>SUM(M17:M18)</f>
        <v>0</v>
      </c>
      <c r="N16" s="149"/>
      <c r="O16" s="149">
        <f>SUM(O17:O18)</f>
        <v>0.65730999999999995</v>
      </c>
      <c r="P16" s="149"/>
      <c r="Q16" s="149">
        <f>SUM(Q17:Q18)</f>
        <v>0</v>
      </c>
      <c r="R16" s="149"/>
      <c r="S16" s="149"/>
      <c r="T16" s="150"/>
      <c r="U16" s="149">
        <f>SUM(U17:U18)</f>
        <v>68.06</v>
      </c>
      <c r="AE16" t="s">
        <v>112</v>
      </c>
    </row>
    <row r="17" spans="1:60" outlineLevel="1" x14ac:dyDescent="0.2">
      <c r="A17" s="138">
        <v>7</v>
      </c>
      <c r="B17" s="138" t="s">
        <v>130</v>
      </c>
      <c r="C17" s="170" t="s">
        <v>131</v>
      </c>
      <c r="D17" s="144" t="s">
        <v>115</v>
      </c>
      <c r="E17" s="151">
        <v>17.37</v>
      </c>
      <c r="F17" s="176"/>
      <c r="G17" s="154">
        <f>F17*E17</f>
        <v>0</v>
      </c>
      <c r="H17" s="154">
        <v>407.6</v>
      </c>
      <c r="I17" s="154">
        <f>ROUND(E17*H17,2)</f>
        <v>7080.01</v>
      </c>
      <c r="J17" s="154">
        <v>286.39999999999998</v>
      </c>
      <c r="K17" s="154">
        <f>ROUND(E17*J17,2)</f>
        <v>4974.7700000000004</v>
      </c>
      <c r="L17" s="154">
        <v>21</v>
      </c>
      <c r="M17" s="154">
        <f>G17*(1+L17/100)</f>
        <v>0</v>
      </c>
      <c r="N17" s="145">
        <v>6.5599999999999999E-3</v>
      </c>
      <c r="O17" s="145">
        <f>ROUND(E17*N17,5)</f>
        <v>0.11395</v>
      </c>
      <c r="P17" s="145">
        <v>0</v>
      </c>
      <c r="Q17" s="145">
        <f>ROUND(E17*P17,5)</f>
        <v>0</v>
      </c>
      <c r="R17" s="145"/>
      <c r="S17" s="145"/>
      <c r="T17" s="146">
        <v>0.74299999999999999</v>
      </c>
      <c r="U17" s="145">
        <f>ROUND(E17*T17,2)</f>
        <v>12.91</v>
      </c>
      <c r="V17" s="137"/>
      <c r="W17" s="137"/>
      <c r="X17" s="137"/>
      <c r="Y17" s="137"/>
      <c r="Z17" s="137"/>
      <c r="AA17" s="137"/>
      <c r="AB17" s="137"/>
      <c r="AC17" s="137"/>
      <c r="AD17" s="137"/>
      <c r="AE17" s="137" t="s">
        <v>116</v>
      </c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</row>
    <row r="18" spans="1:60" outlineLevel="1" x14ac:dyDescent="0.2">
      <c r="A18" s="138">
        <v>8</v>
      </c>
      <c r="B18" s="138" t="s">
        <v>132</v>
      </c>
      <c r="C18" s="170" t="s">
        <v>133</v>
      </c>
      <c r="D18" s="144" t="s">
        <v>115</v>
      </c>
      <c r="E18" s="151">
        <v>74.23</v>
      </c>
      <c r="F18" s="176"/>
      <c r="G18" s="154">
        <f>F18*E18</f>
        <v>0</v>
      </c>
      <c r="H18" s="154">
        <v>503.6</v>
      </c>
      <c r="I18" s="154">
        <f>ROUND(E18*H18,2)</f>
        <v>37382.230000000003</v>
      </c>
      <c r="J18" s="154">
        <v>286.39999999999998</v>
      </c>
      <c r="K18" s="154">
        <f>ROUND(E18*J18,2)</f>
        <v>21259.47</v>
      </c>
      <c r="L18" s="154">
        <v>21</v>
      </c>
      <c r="M18" s="154">
        <f>G18*(1+L18/100)</f>
        <v>0</v>
      </c>
      <c r="N18" s="145">
        <v>7.3200000000000001E-3</v>
      </c>
      <c r="O18" s="145">
        <f>ROUND(E18*N18,5)</f>
        <v>0.54335999999999995</v>
      </c>
      <c r="P18" s="145">
        <v>0</v>
      </c>
      <c r="Q18" s="145">
        <f>ROUND(E18*P18,5)</f>
        <v>0</v>
      </c>
      <c r="R18" s="145"/>
      <c r="S18" s="145"/>
      <c r="T18" s="146">
        <v>0.74299999999999999</v>
      </c>
      <c r="U18" s="145">
        <f>ROUND(E18*T18,2)</f>
        <v>55.15</v>
      </c>
      <c r="V18" s="137"/>
      <c r="W18" s="137"/>
      <c r="X18" s="137"/>
      <c r="Y18" s="137"/>
      <c r="Z18" s="137"/>
      <c r="AA18" s="137"/>
      <c r="AB18" s="137"/>
      <c r="AC18" s="137"/>
      <c r="AD18" s="137"/>
      <c r="AE18" s="137" t="s">
        <v>116</v>
      </c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</row>
    <row r="19" spans="1:60" x14ac:dyDescent="0.2">
      <c r="A19" s="139" t="s">
        <v>111</v>
      </c>
      <c r="B19" s="139" t="s">
        <v>56</v>
      </c>
      <c r="C19" s="172" t="s">
        <v>57</v>
      </c>
      <c r="D19" s="148"/>
      <c r="E19" s="153"/>
      <c r="F19" s="155"/>
      <c r="G19" s="155">
        <f>SUMIF(AE20:AE26,"&lt;&gt;NOR",G20:G26)</f>
        <v>0</v>
      </c>
      <c r="H19" s="155"/>
      <c r="I19" s="155">
        <f>SUM(I20:I26)</f>
        <v>47145</v>
      </c>
      <c r="J19" s="155"/>
      <c r="K19" s="155">
        <f>SUM(K20:K26)</f>
        <v>31328.090000000004</v>
      </c>
      <c r="L19" s="155"/>
      <c r="M19" s="155">
        <f>SUM(M20:M26)</f>
        <v>0</v>
      </c>
      <c r="N19" s="149"/>
      <c r="O19" s="149">
        <f>SUM(O20:O26)</f>
        <v>45.203949999999992</v>
      </c>
      <c r="P19" s="149"/>
      <c r="Q19" s="149">
        <f>SUM(Q20:Q26)</f>
        <v>0</v>
      </c>
      <c r="R19" s="149"/>
      <c r="S19" s="149"/>
      <c r="T19" s="150"/>
      <c r="U19" s="149">
        <f>SUM(U20:U26)</f>
        <v>82.43</v>
      </c>
      <c r="AE19" t="s">
        <v>112</v>
      </c>
    </row>
    <row r="20" spans="1:60" outlineLevel="1" x14ac:dyDescent="0.2">
      <c r="A20" s="138">
        <v>9</v>
      </c>
      <c r="B20" s="138" t="s">
        <v>134</v>
      </c>
      <c r="C20" s="170" t="s">
        <v>135</v>
      </c>
      <c r="D20" s="144" t="s">
        <v>115</v>
      </c>
      <c r="E20" s="151">
        <v>47.4</v>
      </c>
      <c r="F20" s="176"/>
      <c r="G20" s="154">
        <f>F20*E20</f>
        <v>0</v>
      </c>
      <c r="H20" s="154">
        <v>118.44</v>
      </c>
      <c r="I20" s="154">
        <f t="shared" ref="I20:I25" si="1">ROUND(E20*H20,2)</f>
        <v>5614.06</v>
      </c>
      <c r="J20" s="154">
        <v>22.060000000000002</v>
      </c>
      <c r="K20" s="154">
        <f t="shared" ref="K20:K25" si="2">ROUND(E20*J20,2)</f>
        <v>1045.6400000000001</v>
      </c>
      <c r="L20" s="154">
        <v>21</v>
      </c>
      <c r="M20" s="154">
        <f t="shared" ref="M20:M25" si="3">G20*(1+L20/100)</f>
        <v>0</v>
      </c>
      <c r="N20" s="145">
        <v>0.40481</v>
      </c>
      <c r="O20" s="145">
        <f t="shared" ref="O20:O25" si="4">ROUND(E20*N20,5)</f>
        <v>19.187989999999999</v>
      </c>
      <c r="P20" s="145">
        <v>0</v>
      </c>
      <c r="Q20" s="145">
        <f t="shared" ref="Q20:Q25" si="5">ROUND(E20*P20,5)</f>
        <v>0</v>
      </c>
      <c r="R20" s="145"/>
      <c r="S20" s="145"/>
      <c r="T20" s="146">
        <v>1.9E-2</v>
      </c>
      <c r="U20" s="145">
        <f t="shared" ref="U20:U25" si="6">ROUND(E20*T20,2)</f>
        <v>0.9</v>
      </c>
      <c r="V20" s="137"/>
      <c r="W20" s="137"/>
      <c r="X20" s="137"/>
      <c r="Y20" s="137"/>
      <c r="Z20" s="137"/>
      <c r="AA20" s="137"/>
      <c r="AB20" s="137"/>
      <c r="AC20" s="137"/>
      <c r="AD20" s="137"/>
      <c r="AE20" s="137" t="s">
        <v>116</v>
      </c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</row>
    <row r="21" spans="1:60" outlineLevel="1" x14ac:dyDescent="0.2">
      <c r="A21" s="138">
        <v>10</v>
      </c>
      <c r="B21" s="138" t="s">
        <v>136</v>
      </c>
      <c r="C21" s="170" t="s">
        <v>137</v>
      </c>
      <c r="D21" s="144" t="s">
        <v>138</v>
      </c>
      <c r="E21" s="151">
        <v>118.5</v>
      </c>
      <c r="F21" s="176"/>
      <c r="G21" s="154">
        <f t="shared" ref="G21:G25" si="7">F21*E21</f>
        <v>0</v>
      </c>
      <c r="H21" s="154">
        <v>141.52000000000001</v>
      </c>
      <c r="I21" s="154">
        <f t="shared" si="1"/>
        <v>16770.12</v>
      </c>
      <c r="J21" s="154">
        <v>55.47999999999999</v>
      </c>
      <c r="K21" s="154">
        <f t="shared" si="2"/>
        <v>6574.38</v>
      </c>
      <c r="L21" s="154">
        <v>21</v>
      </c>
      <c r="M21" s="154">
        <f t="shared" si="3"/>
        <v>0</v>
      </c>
      <c r="N21" s="145">
        <v>0.12068</v>
      </c>
      <c r="O21" s="145">
        <f t="shared" si="4"/>
        <v>14.30058</v>
      </c>
      <c r="P21" s="145">
        <v>0</v>
      </c>
      <c r="Q21" s="145">
        <f t="shared" si="5"/>
        <v>0</v>
      </c>
      <c r="R21" s="145"/>
      <c r="S21" s="145"/>
      <c r="T21" s="146">
        <v>0.14000000000000001</v>
      </c>
      <c r="U21" s="145">
        <f t="shared" si="6"/>
        <v>16.59</v>
      </c>
      <c r="V21" s="137"/>
      <c r="W21" s="137"/>
      <c r="X21" s="137"/>
      <c r="Y21" s="137"/>
      <c r="Z21" s="137"/>
      <c r="AA21" s="137"/>
      <c r="AB21" s="137"/>
      <c r="AC21" s="137"/>
      <c r="AD21" s="137"/>
      <c r="AE21" s="137" t="s">
        <v>116</v>
      </c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</row>
    <row r="22" spans="1:60" outlineLevel="1" x14ac:dyDescent="0.2">
      <c r="A22" s="138">
        <v>11</v>
      </c>
      <c r="B22" s="138" t="s">
        <v>139</v>
      </c>
      <c r="C22" s="170" t="s">
        <v>140</v>
      </c>
      <c r="D22" s="144" t="s">
        <v>115</v>
      </c>
      <c r="E22" s="151">
        <v>47.4</v>
      </c>
      <c r="F22" s="176"/>
      <c r="G22" s="154">
        <f t="shared" si="7"/>
        <v>0</v>
      </c>
      <c r="H22" s="154">
        <v>11.51</v>
      </c>
      <c r="I22" s="154">
        <f t="shared" si="1"/>
        <v>545.57000000000005</v>
      </c>
      <c r="J22" s="154">
        <v>41.79</v>
      </c>
      <c r="K22" s="154">
        <f t="shared" si="2"/>
        <v>1980.85</v>
      </c>
      <c r="L22" s="154">
        <v>21</v>
      </c>
      <c r="M22" s="154">
        <f t="shared" si="3"/>
        <v>0</v>
      </c>
      <c r="N22" s="145">
        <v>0</v>
      </c>
      <c r="O22" s="145">
        <f t="shared" si="4"/>
        <v>0</v>
      </c>
      <c r="P22" s="145">
        <v>0</v>
      </c>
      <c r="Q22" s="145">
        <f t="shared" si="5"/>
        <v>0</v>
      </c>
      <c r="R22" s="145"/>
      <c r="S22" s="145"/>
      <c r="T22" s="146">
        <v>0.13</v>
      </c>
      <c r="U22" s="145">
        <f t="shared" si="6"/>
        <v>6.16</v>
      </c>
      <c r="V22" s="137"/>
      <c r="W22" s="137"/>
      <c r="X22" s="137"/>
      <c r="Y22" s="137"/>
      <c r="Z22" s="137"/>
      <c r="AA22" s="137"/>
      <c r="AB22" s="137"/>
      <c r="AC22" s="137"/>
      <c r="AD22" s="137"/>
      <c r="AE22" s="137" t="s">
        <v>116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</row>
    <row r="23" spans="1:60" outlineLevel="1" x14ac:dyDescent="0.2">
      <c r="A23" s="138">
        <v>12</v>
      </c>
      <c r="B23" s="138" t="s">
        <v>141</v>
      </c>
      <c r="C23" s="170" t="s">
        <v>142</v>
      </c>
      <c r="D23" s="144" t="s">
        <v>115</v>
      </c>
      <c r="E23" s="151">
        <v>47.4</v>
      </c>
      <c r="F23" s="176"/>
      <c r="G23" s="154">
        <f t="shared" si="7"/>
        <v>0</v>
      </c>
      <c r="H23" s="154">
        <v>286.07</v>
      </c>
      <c r="I23" s="154">
        <f t="shared" si="1"/>
        <v>13559.72</v>
      </c>
      <c r="J23" s="154">
        <v>213.93</v>
      </c>
      <c r="K23" s="154">
        <f t="shared" si="2"/>
        <v>10140.280000000001</v>
      </c>
      <c r="L23" s="154">
        <v>21</v>
      </c>
      <c r="M23" s="154">
        <f t="shared" si="3"/>
        <v>0</v>
      </c>
      <c r="N23" s="145">
        <v>0.24154999999999999</v>
      </c>
      <c r="O23" s="145">
        <f t="shared" si="4"/>
        <v>11.44947</v>
      </c>
      <c r="P23" s="145">
        <v>0</v>
      </c>
      <c r="Q23" s="145">
        <f t="shared" si="5"/>
        <v>0</v>
      </c>
      <c r="R23" s="145"/>
      <c r="S23" s="145"/>
      <c r="T23" s="146">
        <v>0.60499999999999998</v>
      </c>
      <c r="U23" s="145">
        <f t="shared" si="6"/>
        <v>28.68</v>
      </c>
      <c r="V23" s="137"/>
      <c r="W23" s="137"/>
      <c r="X23" s="137"/>
      <c r="Y23" s="137"/>
      <c r="Z23" s="137"/>
      <c r="AA23" s="137"/>
      <c r="AB23" s="137"/>
      <c r="AC23" s="137"/>
      <c r="AD23" s="137"/>
      <c r="AE23" s="137" t="s">
        <v>116</v>
      </c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</row>
    <row r="24" spans="1:60" outlineLevel="1" x14ac:dyDescent="0.2">
      <c r="A24" s="138">
        <v>13</v>
      </c>
      <c r="B24" s="138" t="s">
        <v>143</v>
      </c>
      <c r="C24" s="170" t="s">
        <v>144</v>
      </c>
      <c r="D24" s="144" t="s">
        <v>138</v>
      </c>
      <c r="E24" s="151">
        <v>118.5</v>
      </c>
      <c r="F24" s="176"/>
      <c r="G24" s="154">
        <f t="shared" si="7"/>
        <v>0</v>
      </c>
      <c r="H24" s="154">
        <v>39.01</v>
      </c>
      <c r="I24" s="154">
        <f t="shared" si="1"/>
        <v>4622.6899999999996</v>
      </c>
      <c r="J24" s="154">
        <v>25.690000000000005</v>
      </c>
      <c r="K24" s="154">
        <f t="shared" si="2"/>
        <v>3044.27</v>
      </c>
      <c r="L24" s="154">
        <v>21</v>
      </c>
      <c r="M24" s="154">
        <f t="shared" si="3"/>
        <v>0</v>
      </c>
      <c r="N24" s="145">
        <v>1.8E-3</v>
      </c>
      <c r="O24" s="145">
        <f t="shared" si="4"/>
        <v>0.21329999999999999</v>
      </c>
      <c r="P24" s="145">
        <v>0</v>
      </c>
      <c r="Q24" s="145">
        <f t="shared" si="5"/>
        <v>0</v>
      </c>
      <c r="R24" s="145"/>
      <c r="S24" s="145"/>
      <c r="T24" s="146">
        <v>0.08</v>
      </c>
      <c r="U24" s="145">
        <f t="shared" si="6"/>
        <v>9.48</v>
      </c>
      <c r="V24" s="137"/>
      <c r="W24" s="137"/>
      <c r="X24" s="137"/>
      <c r="Y24" s="137"/>
      <c r="Z24" s="137"/>
      <c r="AA24" s="137"/>
      <c r="AB24" s="137"/>
      <c r="AC24" s="137"/>
      <c r="AD24" s="137"/>
      <c r="AE24" s="137" t="s">
        <v>116</v>
      </c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</row>
    <row r="25" spans="1:60" outlineLevel="1" x14ac:dyDescent="0.2">
      <c r="A25" s="138">
        <v>14</v>
      </c>
      <c r="B25" s="138" t="s">
        <v>145</v>
      </c>
      <c r="C25" s="170" t="s">
        <v>146</v>
      </c>
      <c r="D25" s="144" t="s">
        <v>115</v>
      </c>
      <c r="E25" s="151">
        <v>71.099999999999994</v>
      </c>
      <c r="F25" s="176"/>
      <c r="G25" s="154">
        <f t="shared" si="7"/>
        <v>0</v>
      </c>
      <c r="H25" s="154">
        <v>84.85</v>
      </c>
      <c r="I25" s="154">
        <f t="shared" si="1"/>
        <v>6032.84</v>
      </c>
      <c r="J25" s="154">
        <v>120.15</v>
      </c>
      <c r="K25" s="154">
        <f t="shared" si="2"/>
        <v>8542.67</v>
      </c>
      <c r="L25" s="154">
        <v>21</v>
      </c>
      <c r="M25" s="154">
        <f t="shared" si="3"/>
        <v>0</v>
      </c>
      <c r="N25" s="145">
        <v>7.3999999999999999E-4</v>
      </c>
      <c r="O25" s="145">
        <f t="shared" si="4"/>
        <v>5.2609999999999997E-2</v>
      </c>
      <c r="P25" s="145">
        <v>0</v>
      </c>
      <c r="Q25" s="145">
        <f t="shared" si="5"/>
        <v>0</v>
      </c>
      <c r="R25" s="145"/>
      <c r="S25" s="145"/>
      <c r="T25" s="146">
        <v>0.28999999999999998</v>
      </c>
      <c r="U25" s="145">
        <f t="shared" si="6"/>
        <v>20.62</v>
      </c>
      <c r="V25" s="137"/>
      <c r="W25" s="137"/>
      <c r="X25" s="137"/>
      <c r="Y25" s="137"/>
      <c r="Z25" s="137"/>
      <c r="AA25" s="137"/>
      <c r="AB25" s="137"/>
      <c r="AC25" s="137"/>
      <c r="AD25" s="137"/>
      <c r="AE25" s="137" t="s">
        <v>116</v>
      </c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</row>
    <row r="26" spans="1:60" outlineLevel="1" x14ac:dyDescent="0.2">
      <c r="A26" s="138"/>
      <c r="B26" s="138"/>
      <c r="C26" s="171" t="s">
        <v>147</v>
      </c>
      <c r="D26" s="147"/>
      <c r="E26" s="152">
        <v>71.099999999999994</v>
      </c>
      <c r="F26" s="176"/>
      <c r="G26" s="154"/>
      <c r="H26" s="154"/>
      <c r="I26" s="154"/>
      <c r="J26" s="154"/>
      <c r="K26" s="154"/>
      <c r="L26" s="154"/>
      <c r="M26" s="154"/>
      <c r="N26" s="145"/>
      <c r="O26" s="145"/>
      <c r="P26" s="145"/>
      <c r="Q26" s="145"/>
      <c r="R26" s="145"/>
      <c r="S26" s="145"/>
      <c r="T26" s="146"/>
      <c r="U26" s="145"/>
      <c r="V26" s="137"/>
      <c r="W26" s="137"/>
      <c r="X26" s="137"/>
      <c r="Y26" s="137"/>
      <c r="Z26" s="137"/>
      <c r="AA26" s="137"/>
      <c r="AB26" s="137"/>
      <c r="AC26" s="137"/>
      <c r="AD26" s="137"/>
      <c r="AE26" s="137" t="s">
        <v>118</v>
      </c>
      <c r="AF26" s="137">
        <v>0</v>
      </c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</row>
    <row r="27" spans="1:60" x14ac:dyDescent="0.2">
      <c r="A27" s="139" t="s">
        <v>111</v>
      </c>
      <c r="B27" s="139" t="s">
        <v>58</v>
      </c>
      <c r="C27" s="172" t="s">
        <v>59</v>
      </c>
      <c r="D27" s="148"/>
      <c r="E27" s="153"/>
      <c r="F27" s="155"/>
      <c r="G27" s="155">
        <f>SUMIF(AE28:AE29,"&lt;&gt;NOR",G28:G29)</f>
        <v>0</v>
      </c>
      <c r="H27" s="155"/>
      <c r="I27" s="155">
        <f>SUM(I28:I29)</f>
        <v>8202.8700000000008</v>
      </c>
      <c r="J27" s="155"/>
      <c r="K27" s="155">
        <f>SUM(K28:K29)</f>
        <v>20177.43</v>
      </c>
      <c r="L27" s="155"/>
      <c r="M27" s="155">
        <f>SUM(M28:M29)</f>
        <v>0</v>
      </c>
      <c r="N27" s="149"/>
      <c r="O27" s="149">
        <f>SUM(O28:O29)</f>
        <v>0.15561</v>
      </c>
      <c r="P27" s="149"/>
      <c r="Q27" s="149">
        <f>SUM(Q28:Q29)</f>
        <v>0</v>
      </c>
      <c r="R27" s="149"/>
      <c r="S27" s="149"/>
      <c r="T27" s="150"/>
      <c r="U27" s="149">
        <f>SUM(U28:U29)</f>
        <v>51.87</v>
      </c>
      <c r="AE27" t="s">
        <v>112</v>
      </c>
    </row>
    <row r="28" spans="1:60" outlineLevel="1" x14ac:dyDescent="0.2">
      <c r="A28" s="138">
        <v>15</v>
      </c>
      <c r="B28" s="138" t="s">
        <v>148</v>
      </c>
      <c r="C28" s="170" t="s">
        <v>149</v>
      </c>
      <c r="D28" s="144" t="s">
        <v>115</v>
      </c>
      <c r="E28" s="151">
        <v>741</v>
      </c>
      <c r="F28" s="176"/>
      <c r="G28" s="154">
        <f>F28*E28</f>
        <v>0</v>
      </c>
      <c r="H28" s="154">
        <v>11.07</v>
      </c>
      <c r="I28" s="154">
        <f>ROUND(E28*H28,2)</f>
        <v>8202.8700000000008</v>
      </c>
      <c r="J28" s="154">
        <v>27.229999999999997</v>
      </c>
      <c r="K28" s="154">
        <f>ROUND(E28*J28,2)</f>
        <v>20177.43</v>
      </c>
      <c r="L28" s="154">
        <v>21</v>
      </c>
      <c r="M28" s="154">
        <f>G28*(1+L28/100)</f>
        <v>0</v>
      </c>
      <c r="N28" s="145">
        <v>2.1000000000000001E-4</v>
      </c>
      <c r="O28" s="145">
        <f>ROUND(E28*N28,5)</f>
        <v>0.15561</v>
      </c>
      <c r="P28" s="145">
        <v>0</v>
      </c>
      <c r="Q28" s="145">
        <f>ROUND(E28*P28,5)</f>
        <v>0</v>
      </c>
      <c r="R28" s="145"/>
      <c r="S28" s="145"/>
      <c r="T28" s="146">
        <v>7.0000000000000007E-2</v>
      </c>
      <c r="U28" s="145">
        <f>ROUND(E28*T28,2)</f>
        <v>51.87</v>
      </c>
      <c r="V28" s="137"/>
      <c r="W28" s="137"/>
      <c r="X28" s="137"/>
      <c r="Y28" s="137"/>
      <c r="Z28" s="137"/>
      <c r="AA28" s="137"/>
      <c r="AB28" s="137"/>
      <c r="AC28" s="137"/>
      <c r="AD28" s="137"/>
      <c r="AE28" s="137" t="s">
        <v>116</v>
      </c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</row>
    <row r="29" spans="1:60" outlineLevel="1" x14ac:dyDescent="0.2">
      <c r="A29" s="138"/>
      <c r="B29" s="138"/>
      <c r="C29" s="171" t="s">
        <v>150</v>
      </c>
      <c r="D29" s="147"/>
      <c r="E29" s="152">
        <v>741</v>
      </c>
      <c r="F29" s="176"/>
      <c r="G29" s="154"/>
      <c r="H29" s="154"/>
      <c r="I29" s="154"/>
      <c r="J29" s="154"/>
      <c r="K29" s="154"/>
      <c r="L29" s="154"/>
      <c r="M29" s="154"/>
      <c r="N29" s="145"/>
      <c r="O29" s="145"/>
      <c r="P29" s="145"/>
      <c r="Q29" s="145"/>
      <c r="R29" s="145"/>
      <c r="S29" s="145"/>
      <c r="T29" s="146"/>
      <c r="U29" s="145"/>
      <c r="V29" s="137"/>
      <c r="W29" s="137"/>
      <c r="X29" s="137"/>
      <c r="Y29" s="137"/>
      <c r="Z29" s="137"/>
      <c r="AA29" s="137"/>
      <c r="AB29" s="137"/>
      <c r="AC29" s="137"/>
      <c r="AD29" s="137"/>
      <c r="AE29" s="137" t="s">
        <v>118</v>
      </c>
      <c r="AF29" s="137">
        <v>0</v>
      </c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</row>
    <row r="30" spans="1:60" x14ac:dyDescent="0.2">
      <c r="A30" s="139" t="s">
        <v>111</v>
      </c>
      <c r="B30" s="139" t="s">
        <v>60</v>
      </c>
      <c r="C30" s="172" t="s">
        <v>61</v>
      </c>
      <c r="D30" s="148"/>
      <c r="E30" s="153"/>
      <c r="F30" s="155"/>
      <c r="G30" s="155">
        <f>SUMIF(AE31:AE48,"&lt;&gt;NOR",G31:G48)</f>
        <v>0</v>
      </c>
      <c r="H30" s="155"/>
      <c r="I30" s="155">
        <f>SUM(I31:I48)</f>
        <v>622056.81999999995</v>
      </c>
      <c r="J30" s="155"/>
      <c r="K30" s="155">
        <f>SUM(K31:K48)</f>
        <v>877920.02</v>
      </c>
      <c r="L30" s="155"/>
      <c r="M30" s="155">
        <f>SUM(M31:M48)</f>
        <v>0</v>
      </c>
      <c r="N30" s="149"/>
      <c r="O30" s="149">
        <f>SUM(O31:O48)</f>
        <v>30.507870000000004</v>
      </c>
      <c r="P30" s="149"/>
      <c r="Q30" s="149">
        <f>SUM(Q31:Q48)</f>
        <v>0</v>
      </c>
      <c r="R30" s="149"/>
      <c r="S30" s="149"/>
      <c r="T30" s="150"/>
      <c r="U30" s="149">
        <f>SUM(U31:U48)</f>
        <v>2149.8999999999996</v>
      </c>
      <c r="AE30" t="s">
        <v>112</v>
      </c>
    </row>
    <row r="31" spans="1:60" outlineLevel="1" x14ac:dyDescent="0.2">
      <c r="A31" s="138">
        <v>16</v>
      </c>
      <c r="B31" s="138" t="s">
        <v>151</v>
      </c>
      <c r="C31" s="170" t="s">
        <v>152</v>
      </c>
      <c r="D31" s="144" t="s">
        <v>115</v>
      </c>
      <c r="E31" s="151">
        <v>341.86</v>
      </c>
      <c r="F31" s="176"/>
      <c r="G31" s="154">
        <f>F31*E31</f>
        <v>0</v>
      </c>
      <c r="H31" s="154">
        <v>45.05</v>
      </c>
      <c r="I31" s="154">
        <f>ROUND(E31*H31,2)</f>
        <v>15400.79</v>
      </c>
      <c r="J31" s="154">
        <v>294.95</v>
      </c>
      <c r="K31" s="154">
        <f>ROUND(E31*J31,2)</f>
        <v>100831.61</v>
      </c>
      <c r="L31" s="154">
        <v>21</v>
      </c>
      <c r="M31" s="154">
        <f>G31*(1+L31/100)</f>
        <v>0</v>
      </c>
      <c r="N31" s="145">
        <v>4.8169999999999998E-2</v>
      </c>
      <c r="O31" s="145">
        <f>ROUND(E31*N31,5)</f>
        <v>16.467400000000001</v>
      </c>
      <c r="P31" s="145">
        <v>0</v>
      </c>
      <c r="Q31" s="145">
        <f>ROUND(E31*P31,5)</f>
        <v>0</v>
      </c>
      <c r="R31" s="145"/>
      <c r="S31" s="145"/>
      <c r="T31" s="146">
        <v>0.74299999999999999</v>
      </c>
      <c r="U31" s="145">
        <f>ROUND(E31*T31,2)</f>
        <v>254</v>
      </c>
      <c r="V31" s="137"/>
      <c r="W31" s="137"/>
      <c r="X31" s="137"/>
      <c r="Y31" s="137"/>
      <c r="Z31" s="137"/>
      <c r="AA31" s="137"/>
      <c r="AB31" s="137"/>
      <c r="AC31" s="137"/>
      <c r="AD31" s="137"/>
      <c r="AE31" s="137" t="s">
        <v>116</v>
      </c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</row>
    <row r="32" spans="1:60" outlineLevel="1" x14ac:dyDescent="0.2">
      <c r="A32" s="138">
        <v>17</v>
      </c>
      <c r="B32" s="138" t="s">
        <v>153</v>
      </c>
      <c r="C32" s="170" t="s">
        <v>154</v>
      </c>
      <c r="D32" s="144" t="s">
        <v>115</v>
      </c>
      <c r="E32" s="151">
        <v>269.13</v>
      </c>
      <c r="F32" s="176"/>
      <c r="G32" s="154">
        <f t="shared" ref="G32:G47" si="8">F32*E32</f>
        <v>0</v>
      </c>
      <c r="H32" s="154">
        <v>94.18</v>
      </c>
      <c r="I32" s="154">
        <f>ROUND(E32*H32,2)</f>
        <v>25346.66</v>
      </c>
      <c r="J32" s="154">
        <v>81.319999999999993</v>
      </c>
      <c r="K32" s="154">
        <f>ROUND(E32*J32,2)</f>
        <v>21885.65</v>
      </c>
      <c r="L32" s="154">
        <v>21</v>
      </c>
      <c r="M32" s="154">
        <f>G32*(1+L32/100)</f>
        <v>0</v>
      </c>
      <c r="N32" s="145">
        <v>5.2999999999999998E-4</v>
      </c>
      <c r="O32" s="145">
        <f>ROUND(E32*N32,5)</f>
        <v>0.14263999999999999</v>
      </c>
      <c r="P32" s="145">
        <v>0</v>
      </c>
      <c r="Q32" s="145">
        <f>ROUND(E32*P32,5)</f>
        <v>0</v>
      </c>
      <c r="R32" s="145"/>
      <c r="S32" s="145"/>
      <c r="T32" s="146">
        <v>0.21</v>
      </c>
      <c r="U32" s="145">
        <f>ROUND(E32*T32,2)</f>
        <v>56.52</v>
      </c>
      <c r="V32" s="137"/>
      <c r="W32" s="137"/>
      <c r="X32" s="137"/>
      <c r="Y32" s="137"/>
      <c r="Z32" s="137"/>
      <c r="AA32" s="137"/>
      <c r="AB32" s="137"/>
      <c r="AC32" s="137"/>
      <c r="AD32" s="137"/>
      <c r="AE32" s="137" t="s">
        <v>116</v>
      </c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</row>
    <row r="33" spans="1:60" outlineLevel="1" x14ac:dyDescent="0.2">
      <c r="A33" s="138"/>
      <c r="B33" s="138"/>
      <c r="C33" s="171" t="s">
        <v>155</v>
      </c>
      <c r="D33" s="147"/>
      <c r="E33" s="152">
        <v>175.89</v>
      </c>
      <c r="F33" s="176"/>
      <c r="G33" s="154"/>
      <c r="H33" s="154"/>
      <c r="I33" s="154"/>
      <c r="J33" s="154"/>
      <c r="K33" s="154"/>
      <c r="L33" s="154"/>
      <c r="M33" s="154"/>
      <c r="N33" s="145"/>
      <c r="O33" s="145"/>
      <c r="P33" s="145"/>
      <c r="Q33" s="145"/>
      <c r="R33" s="145"/>
      <c r="S33" s="145"/>
      <c r="T33" s="146"/>
      <c r="U33" s="145"/>
      <c r="V33" s="137"/>
      <c r="W33" s="137"/>
      <c r="X33" s="137"/>
      <c r="Y33" s="137"/>
      <c r="Z33" s="137"/>
      <c r="AA33" s="137"/>
      <c r="AB33" s="137"/>
      <c r="AC33" s="137"/>
      <c r="AD33" s="137"/>
      <c r="AE33" s="137" t="s">
        <v>118</v>
      </c>
      <c r="AF33" s="137">
        <v>0</v>
      </c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</row>
    <row r="34" spans="1:60" outlineLevel="1" x14ac:dyDescent="0.2">
      <c r="A34" s="138"/>
      <c r="B34" s="138"/>
      <c r="C34" s="171" t="s">
        <v>156</v>
      </c>
      <c r="D34" s="147"/>
      <c r="E34" s="152">
        <v>93.24</v>
      </c>
      <c r="F34" s="176"/>
      <c r="G34" s="154"/>
      <c r="H34" s="154"/>
      <c r="I34" s="154"/>
      <c r="J34" s="154"/>
      <c r="K34" s="154"/>
      <c r="L34" s="154"/>
      <c r="M34" s="154"/>
      <c r="N34" s="145"/>
      <c r="O34" s="145"/>
      <c r="P34" s="145"/>
      <c r="Q34" s="145"/>
      <c r="R34" s="145"/>
      <c r="S34" s="145"/>
      <c r="T34" s="146"/>
      <c r="U34" s="145"/>
      <c r="V34" s="137"/>
      <c r="W34" s="137"/>
      <c r="X34" s="137"/>
      <c r="Y34" s="137"/>
      <c r="Z34" s="137"/>
      <c r="AA34" s="137"/>
      <c r="AB34" s="137"/>
      <c r="AC34" s="137"/>
      <c r="AD34" s="137"/>
      <c r="AE34" s="137" t="s">
        <v>118</v>
      </c>
      <c r="AF34" s="137">
        <v>0</v>
      </c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</row>
    <row r="35" spans="1:60" outlineLevel="1" x14ac:dyDescent="0.2">
      <c r="A35" s="138">
        <v>18</v>
      </c>
      <c r="B35" s="138" t="s">
        <v>157</v>
      </c>
      <c r="C35" s="170" t="s">
        <v>158</v>
      </c>
      <c r="D35" s="144" t="s">
        <v>115</v>
      </c>
      <c r="E35" s="151">
        <v>183.07</v>
      </c>
      <c r="F35" s="176"/>
      <c r="G35" s="154">
        <f t="shared" si="8"/>
        <v>0</v>
      </c>
      <c r="H35" s="154">
        <v>13.19</v>
      </c>
      <c r="I35" s="154">
        <f>ROUND(E35*H35,2)</f>
        <v>2414.69</v>
      </c>
      <c r="J35" s="154">
        <v>28.010000000000005</v>
      </c>
      <c r="K35" s="154">
        <f>ROUND(E35*J35,2)</f>
        <v>5127.79</v>
      </c>
      <c r="L35" s="154">
        <v>21</v>
      </c>
      <c r="M35" s="154">
        <f>G35*(1+L35/100)</f>
        <v>0</v>
      </c>
      <c r="N35" s="145">
        <v>4.0000000000000003E-5</v>
      </c>
      <c r="O35" s="145">
        <f>ROUND(E35*N35,5)</f>
        <v>7.3200000000000001E-3</v>
      </c>
      <c r="P35" s="145">
        <v>0</v>
      </c>
      <c r="Q35" s="145">
        <f>ROUND(E35*P35,5)</f>
        <v>0</v>
      </c>
      <c r="R35" s="145"/>
      <c r="S35" s="145"/>
      <c r="T35" s="146">
        <v>7.8E-2</v>
      </c>
      <c r="U35" s="145">
        <f>ROUND(E35*T35,2)</f>
        <v>14.28</v>
      </c>
      <c r="V35" s="137"/>
      <c r="W35" s="137"/>
      <c r="X35" s="137"/>
      <c r="Y35" s="137"/>
      <c r="Z35" s="137"/>
      <c r="AA35" s="137"/>
      <c r="AB35" s="137"/>
      <c r="AC35" s="137"/>
      <c r="AD35" s="137"/>
      <c r="AE35" s="137" t="s">
        <v>116</v>
      </c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</row>
    <row r="36" spans="1:60" outlineLevel="1" x14ac:dyDescent="0.2">
      <c r="A36" s="138"/>
      <c r="B36" s="138"/>
      <c r="C36" s="171" t="s">
        <v>159</v>
      </c>
      <c r="D36" s="147"/>
      <c r="E36" s="152">
        <v>122.73</v>
      </c>
      <c r="F36" s="176"/>
      <c r="G36" s="154"/>
      <c r="H36" s="154"/>
      <c r="I36" s="154"/>
      <c r="J36" s="154"/>
      <c r="K36" s="154"/>
      <c r="L36" s="154"/>
      <c r="M36" s="154"/>
      <c r="N36" s="145"/>
      <c r="O36" s="145"/>
      <c r="P36" s="145"/>
      <c r="Q36" s="145"/>
      <c r="R36" s="145"/>
      <c r="S36" s="145"/>
      <c r="T36" s="146"/>
      <c r="U36" s="145"/>
      <c r="V36" s="137"/>
      <c r="W36" s="137"/>
      <c r="X36" s="137"/>
      <c r="Y36" s="137"/>
      <c r="Z36" s="137"/>
      <c r="AA36" s="137"/>
      <c r="AB36" s="137"/>
      <c r="AC36" s="137"/>
      <c r="AD36" s="137"/>
      <c r="AE36" s="137" t="s">
        <v>118</v>
      </c>
      <c r="AF36" s="137">
        <v>0</v>
      </c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</row>
    <row r="37" spans="1:60" outlineLevel="1" x14ac:dyDescent="0.2">
      <c r="A37" s="138"/>
      <c r="B37" s="138"/>
      <c r="C37" s="171" t="s">
        <v>160</v>
      </c>
      <c r="D37" s="147"/>
      <c r="E37" s="152">
        <v>60.34</v>
      </c>
      <c r="F37" s="176"/>
      <c r="G37" s="154"/>
      <c r="H37" s="154"/>
      <c r="I37" s="154"/>
      <c r="J37" s="154"/>
      <c r="K37" s="154"/>
      <c r="L37" s="154"/>
      <c r="M37" s="154"/>
      <c r="N37" s="145"/>
      <c r="O37" s="145"/>
      <c r="P37" s="145"/>
      <c r="Q37" s="145"/>
      <c r="R37" s="145"/>
      <c r="S37" s="145"/>
      <c r="T37" s="146"/>
      <c r="U37" s="145"/>
      <c r="V37" s="137"/>
      <c r="W37" s="137"/>
      <c r="X37" s="137"/>
      <c r="Y37" s="137"/>
      <c r="Z37" s="137"/>
      <c r="AA37" s="137"/>
      <c r="AB37" s="137"/>
      <c r="AC37" s="137"/>
      <c r="AD37" s="137"/>
      <c r="AE37" s="137" t="s">
        <v>118</v>
      </c>
      <c r="AF37" s="137">
        <v>0</v>
      </c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</row>
    <row r="38" spans="1:60" outlineLevel="1" x14ac:dyDescent="0.2">
      <c r="A38" s="138">
        <v>19</v>
      </c>
      <c r="B38" s="138" t="s">
        <v>161</v>
      </c>
      <c r="C38" s="170" t="s">
        <v>162</v>
      </c>
      <c r="D38" s="144" t="s">
        <v>138</v>
      </c>
      <c r="E38" s="151">
        <v>89.7</v>
      </c>
      <c r="F38" s="176"/>
      <c r="G38" s="154">
        <f t="shared" si="8"/>
        <v>0</v>
      </c>
      <c r="H38" s="154">
        <v>120.26</v>
      </c>
      <c r="I38" s="154">
        <f t="shared" ref="I38:I43" si="9">ROUND(E38*H38,2)</f>
        <v>10787.32</v>
      </c>
      <c r="J38" s="154">
        <v>85.74</v>
      </c>
      <c r="K38" s="154">
        <f t="shared" ref="K38:K43" si="10">ROUND(E38*J38,2)</f>
        <v>7690.88</v>
      </c>
      <c r="L38" s="154">
        <v>21</v>
      </c>
      <c r="M38" s="154">
        <f t="shared" ref="M38:M43" si="11">G38*(1+L38/100)</f>
        <v>0</v>
      </c>
      <c r="N38" s="145">
        <v>3.6999999999999999E-4</v>
      </c>
      <c r="O38" s="145">
        <f t="shared" ref="O38:O43" si="12">ROUND(E38*N38,5)</f>
        <v>3.3189999999999997E-2</v>
      </c>
      <c r="P38" s="145">
        <v>0</v>
      </c>
      <c r="Q38" s="145">
        <f t="shared" ref="Q38:Q43" si="13">ROUND(E38*P38,5)</f>
        <v>0</v>
      </c>
      <c r="R38" s="145"/>
      <c r="S38" s="145"/>
      <c r="T38" s="146">
        <v>0.21360000000000001</v>
      </c>
      <c r="U38" s="145">
        <f t="shared" ref="U38:U43" si="14">ROUND(E38*T38,2)</f>
        <v>19.16</v>
      </c>
      <c r="V38" s="137"/>
      <c r="W38" s="137"/>
      <c r="X38" s="137"/>
      <c r="Y38" s="137"/>
      <c r="Z38" s="137"/>
      <c r="AA38" s="137"/>
      <c r="AB38" s="137"/>
      <c r="AC38" s="137"/>
      <c r="AD38" s="137"/>
      <c r="AE38" s="137" t="s">
        <v>116</v>
      </c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</row>
    <row r="39" spans="1:60" ht="22.5" outlineLevel="1" x14ac:dyDescent="0.2">
      <c r="A39" s="138">
        <v>20</v>
      </c>
      <c r="B39" s="138" t="s">
        <v>163</v>
      </c>
      <c r="C39" s="170" t="s">
        <v>164</v>
      </c>
      <c r="D39" s="144" t="s">
        <v>138</v>
      </c>
      <c r="E39" s="151">
        <v>29.8</v>
      </c>
      <c r="F39" s="176"/>
      <c r="G39" s="154">
        <f t="shared" si="8"/>
        <v>0</v>
      </c>
      <c r="H39" s="154">
        <v>24.22</v>
      </c>
      <c r="I39" s="154">
        <f t="shared" si="9"/>
        <v>721.76</v>
      </c>
      <c r="J39" s="154">
        <v>52.180000000000007</v>
      </c>
      <c r="K39" s="154">
        <f t="shared" si="10"/>
        <v>1554.96</v>
      </c>
      <c r="L39" s="154">
        <v>21</v>
      </c>
      <c r="M39" s="154">
        <f t="shared" si="11"/>
        <v>0</v>
      </c>
      <c r="N39" s="145">
        <v>3.3E-4</v>
      </c>
      <c r="O39" s="145">
        <f t="shared" si="12"/>
        <v>9.8300000000000002E-3</v>
      </c>
      <c r="P39" s="145">
        <v>0</v>
      </c>
      <c r="Q39" s="145">
        <f t="shared" si="13"/>
        <v>0</v>
      </c>
      <c r="R39" s="145"/>
      <c r="S39" s="145"/>
      <c r="T39" s="146">
        <v>0.13</v>
      </c>
      <c r="U39" s="145">
        <f t="shared" si="14"/>
        <v>3.87</v>
      </c>
      <c r="V39" s="137"/>
      <c r="W39" s="137"/>
      <c r="X39" s="137"/>
      <c r="Y39" s="137"/>
      <c r="Z39" s="137"/>
      <c r="AA39" s="137"/>
      <c r="AB39" s="137"/>
      <c r="AC39" s="137"/>
      <c r="AD39" s="137"/>
      <c r="AE39" s="137" t="s">
        <v>116</v>
      </c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</row>
    <row r="40" spans="1:60" outlineLevel="1" x14ac:dyDescent="0.2">
      <c r="A40" s="138">
        <v>21</v>
      </c>
      <c r="B40" s="138" t="s">
        <v>165</v>
      </c>
      <c r="C40" s="170" t="s">
        <v>166</v>
      </c>
      <c r="D40" s="144" t="s">
        <v>115</v>
      </c>
      <c r="E40" s="151">
        <v>1585.09</v>
      </c>
      <c r="F40" s="176"/>
      <c r="G40" s="154">
        <f t="shared" si="8"/>
        <v>0</v>
      </c>
      <c r="H40" s="154">
        <v>3.62</v>
      </c>
      <c r="I40" s="154">
        <f t="shared" si="9"/>
        <v>5738.03</v>
      </c>
      <c r="J40" s="154">
        <v>47.38</v>
      </c>
      <c r="K40" s="154">
        <f t="shared" si="10"/>
        <v>75101.56</v>
      </c>
      <c r="L40" s="154">
        <v>21</v>
      </c>
      <c r="M40" s="154">
        <f t="shared" si="11"/>
        <v>0</v>
      </c>
      <c r="N40" s="145">
        <v>2.0000000000000002E-5</v>
      </c>
      <c r="O40" s="145">
        <f t="shared" si="12"/>
        <v>3.1699999999999999E-2</v>
      </c>
      <c r="P40" s="145">
        <v>0</v>
      </c>
      <c r="Q40" s="145">
        <f t="shared" si="13"/>
        <v>0</v>
      </c>
      <c r="R40" s="145"/>
      <c r="S40" s="145"/>
      <c r="T40" s="146">
        <v>0.11</v>
      </c>
      <c r="U40" s="145">
        <f t="shared" si="14"/>
        <v>174.36</v>
      </c>
      <c r="V40" s="137"/>
      <c r="W40" s="137"/>
      <c r="X40" s="137"/>
      <c r="Y40" s="137"/>
      <c r="Z40" s="137"/>
      <c r="AA40" s="137"/>
      <c r="AB40" s="137"/>
      <c r="AC40" s="137"/>
      <c r="AD40" s="137"/>
      <c r="AE40" s="137" t="s">
        <v>116</v>
      </c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</row>
    <row r="41" spans="1:60" ht="22.5" outlineLevel="1" x14ac:dyDescent="0.2">
      <c r="A41" s="138">
        <v>22</v>
      </c>
      <c r="B41" s="138" t="s">
        <v>167</v>
      </c>
      <c r="C41" s="170" t="s">
        <v>168</v>
      </c>
      <c r="D41" s="144" t="s">
        <v>115</v>
      </c>
      <c r="E41" s="151">
        <v>50</v>
      </c>
      <c r="F41" s="176"/>
      <c r="G41" s="154">
        <f t="shared" si="8"/>
        <v>0</v>
      </c>
      <c r="H41" s="154">
        <v>1027.95</v>
      </c>
      <c r="I41" s="154">
        <f t="shared" si="9"/>
        <v>51397.5</v>
      </c>
      <c r="J41" s="154">
        <v>579.04999999999995</v>
      </c>
      <c r="K41" s="154">
        <f t="shared" si="10"/>
        <v>28952.5</v>
      </c>
      <c r="L41" s="154">
        <v>21</v>
      </c>
      <c r="M41" s="154">
        <f t="shared" si="11"/>
        <v>0</v>
      </c>
      <c r="N41" s="145">
        <v>3.1730000000000001E-2</v>
      </c>
      <c r="O41" s="145">
        <f t="shared" si="12"/>
        <v>1.5865</v>
      </c>
      <c r="P41" s="145">
        <v>0</v>
      </c>
      <c r="Q41" s="145">
        <f t="shared" si="13"/>
        <v>0</v>
      </c>
      <c r="R41" s="145"/>
      <c r="S41" s="145"/>
      <c r="T41" s="146">
        <v>1.4157999999999999</v>
      </c>
      <c r="U41" s="145">
        <f t="shared" si="14"/>
        <v>70.790000000000006</v>
      </c>
      <c r="V41" s="137"/>
      <c r="W41" s="137"/>
      <c r="X41" s="137"/>
      <c r="Y41" s="137"/>
      <c r="Z41" s="137"/>
      <c r="AA41" s="137"/>
      <c r="AB41" s="137"/>
      <c r="AC41" s="137"/>
      <c r="AD41" s="137"/>
      <c r="AE41" s="137" t="s">
        <v>116</v>
      </c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</row>
    <row r="42" spans="1:60" outlineLevel="1" x14ac:dyDescent="0.2">
      <c r="A42" s="138">
        <v>23</v>
      </c>
      <c r="B42" s="138" t="s">
        <v>169</v>
      </c>
      <c r="C42" s="170" t="s">
        <v>170</v>
      </c>
      <c r="D42" s="144" t="s">
        <v>115</v>
      </c>
      <c r="E42" s="151">
        <v>135.28</v>
      </c>
      <c r="F42" s="176"/>
      <c r="G42" s="154">
        <f t="shared" si="8"/>
        <v>0</v>
      </c>
      <c r="H42" s="154">
        <v>630.69000000000005</v>
      </c>
      <c r="I42" s="154">
        <f t="shared" si="9"/>
        <v>85319.74</v>
      </c>
      <c r="J42" s="154">
        <v>1219.31</v>
      </c>
      <c r="K42" s="154">
        <f t="shared" si="10"/>
        <v>164948.26</v>
      </c>
      <c r="L42" s="154">
        <v>21</v>
      </c>
      <c r="M42" s="154">
        <f t="shared" si="11"/>
        <v>0</v>
      </c>
      <c r="N42" s="145">
        <v>1.8100000000000002E-2</v>
      </c>
      <c r="O42" s="145">
        <f t="shared" si="12"/>
        <v>2.4485700000000001</v>
      </c>
      <c r="P42" s="145">
        <v>0</v>
      </c>
      <c r="Q42" s="145">
        <f t="shared" si="13"/>
        <v>0</v>
      </c>
      <c r="R42" s="145"/>
      <c r="S42" s="145"/>
      <c r="T42" s="146">
        <v>2.992</v>
      </c>
      <c r="U42" s="145">
        <f t="shared" si="14"/>
        <v>404.76</v>
      </c>
      <c r="V42" s="137"/>
      <c r="W42" s="137"/>
      <c r="X42" s="137"/>
      <c r="Y42" s="137"/>
      <c r="Z42" s="137"/>
      <c r="AA42" s="137"/>
      <c r="AB42" s="137"/>
      <c r="AC42" s="137"/>
      <c r="AD42" s="137"/>
      <c r="AE42" s="137" t="s">
        <v>116</v>
      </c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</row>
    <row r="43" spans="1:60" ht="22.5" outlineLevel="1" x14ac:dyDescent="0.2">
      <c r="A43" s="138">
        <v>24</v>
      </c>
      <c r="B43" s="138" t="s">
        <v>171</v>
      </c>
      <c r="C43" s="170" t="s">
        <v>172</v>
      </c>
      <c r="D43" s="144" t="s">
        <v>115</v>
      </c>
      <c r="E43" s="151">
        <v>569.05999999999995</v>
      </c>
      <c r="F43" s="176"/>
      <c r="G43" s="154">
        <f t="shared" si="8"/>
        <v>0</v>
      </c>
      <c r="H43" s="154">
        <v>574.32000000000005</v>
      </c>
      <c r="I43" s="154">
        <f t="shared" si="9"/>
        <v>326822.53999999998</v>
      </c>
      <c r="J43" s="154">
        <v>515.67999999999995</v>
      </c>
      <c r="K43" s="154">
        <f t="shared" si="10"/>
        <v>293452.86</v>
      </c>
      <c r="L43" s="154">
        <v>21</v>
      </c>
      <c r="M43" s="154">
        <f t="shared" si="11"/>
        <v>0</v>
      </c>
      <c r="N43" s="145">
        <v>1.387E-2</v>
      </c>
      <c r="O43" s="145">
        <f t="shared" si="12"/>
        <v>7.8928599999999998</v>
      </c>
      <c r="P43" s="145">
        <v>0</v>
      </c>
      <c r="Q43" s="145">
        <f t="shared" si="13"/>
        <v>0</v>
      </c>
      <c r="R43" s="145"/>
      <c r="S43" s="145"/>
      <c r="T43" s="146">
        <v>1.2558</v>
      </c>
      <c r="U43" s="145">
        <f t="shared" si="14"/>
        <v>714.63</v>
      </c>
      <c r="V43" s="137"/>
      <c r="W43" s="137"/>
      <c r="X43" s="137"/>
      <c r="Y43" s="137"/>
      <c r="Z43" s="137"/>
      <c r="AA43" s="137"/>
      <c r="AB43" s="137"/>
      <c r="AC43" s="137"/>
      <c r="AD43" s="137"/>
      <c r="AE43" s="137" t="s">
        <v>116</v>
      </c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</row>
    <row r="44" spans="1:60" outlineLevel="1" x14ac:dyDescent="0.2">
      <c r="A44" s="138"/>
      <c r="B44" s="138"/>
      <c r="C44" s="171" t="s">
        <v>173</v>
      </c>
      <c r="D44" s="147"/>
      <c r="E44" s="152">
        <v>569.05999999999995</v>
      </c>
      <c r="F44" s="176"/>
      <c r="G44" s="154"/>
      <c r="H44" s="154"/>
      <c r="I44" s="154"/>
      <c r="J44" s="154"/>
      <c r="K44" s="154"/>
      <c r="L44" s="154"/>
      <c r="M44" s="154"/>
      <c r="N44" s="145"/>
      <c r="O44" s="145"/>
      <c r="P44" s="145"/>
      <c r="Q44" s="145"/>
      <c r="R44" s="145"/>
      <c r="S44" s="145"/>
      <c r="T44" s="146"/>
      <c r="U44" s="145"/>
      <c r="V44" s="137"/>
      <c r="W44" s="137"/>
      <c r="X44" s="137"/>
      <c r="Y44" s="137"/>
      <c r="Z44" s="137"/>
      <c r="AA44" s="137"/>
      <c r="AB44" s="137"/>
      <c r="AC44" s="137"/>
      <c r="AD44" s="137"/>
      <c r="AE44" s="137" t="s">
        <v>118</v>
      </c>
      <c r="AF44" s="137">
        <v>0</v>
      </c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</row>
    <row r="45" spans="1:60" ht="22.5" outlineLevel="1" x14ac:dyDescent="0.2">
      <c r="A45" s="138">
        <v>25</v>
      </c>
      <c r="B45" s="138" t="s">
        <v>174</v>
      </c>
      <c r="C45" s="170" t="s">
        <v>175</v>
      </c>
      <c r="D45" s="144" t="s">
        <v>115</v>
      </c>
      <c r="E45" s="151">
        <v>132.41999999999999</v>
      </c>
      <c r="F45" s="176"/>
      <c r="G45" s="154">
        <f t="shared" si="8"/>
        <v>0</v>
      </c>
      <c r="H45" s="154">
        <v>586.39</v>
      </c>
      <c r="I45" s="154">
        <f>ROUND(E45*H45,2)</f>
        <v>77649.759999999995</v>
      </c>
      <c r="J45" s="154">
        <v>1183.6100000000001</v>
      </c>
      <c r="K45" s="154">
        <f>ROUND(E45*J45,2)</f>
        <v>156733.64000000001</v>
      </c>
      <c r="L45" s="154">
        <v>21</v>
      </c>
      <c r="M45" s="154">
        <f>G45*(1+L45/100)</f>
        <v>0</v>
      </c>
      <c r="N45" s="145">
        <v>1.328E-2</v>
      </c>
      <c r="O45" s="145">
        <f>ROUND(E45*N45,5)</f>
        <v>1.75854</v>
      </c>
      <c r="P45" s="145">
        <v>0</v>
      </c>
      <c r="Q45" s="145">
        <f>ROUND(E45*P45,5)</f>
        <v>0</v>
      </c>
      <c r="R45" s="145"/>
      <c r="S45" s="145"/>
      <c r="T45" s="146">
        <v>2.9020000000000001</v>
      </c>
      <c r="U45" s="145">
        <f>ROUND(E45*T45,2)</f>
        <v>384.28</v>
      </c>
      <c r="V45" s="137"/>
      <c r="W45" s="137"/>
      <c r="X45" s="137"/>
      <c r="Y45" s="137"/>
      <c r="Z45" s="137"/>
      <c r="AA45" s="137"/>
      <c r="AB45" s="137"/>
      <c r="AC45" s="137"/>
      <c r="AD45" s="137"/>
      <c r="AE45" s="137" t="s">
        <v>116</v>
      </c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</row>
    <row r="46" spans="1:60" outlineLevel="1" x14ac:dyDescent="0.2">
      <c r="A46" s="138">
        <v>26</v>
      </c>
      <c r="B46" s="138" t="s">
        <v>176</v>
      </c>
      <c r="C46" s="170" t="s">
        <v>177</v>
      </c>
      <c r="D46" s="144" t="s">
        <v>115</v>
      </c>
      <c r="E46" s="151">
        <v>0.68</v>
      </c>
      <c r="F46" s="176"/>
      <c r="G46" s="154">
        <f t="shared" si="8"/>
        <v>0</v>
      </c>
      <c r="H46" s="154">
        <v>0</v>
      </c>
      <c r="I46" s="154">
        <f>ROUND(E46*H46,2)</f>
        <v>0</v>
      </c>
      <c r="J46" s="154">
        <v>1500</v>
      </c>
      <c r="K46" s="154">
        <f>ROUND(E46*J46,2)</f>
        <v>1020</v>
      </c>
      <c r="L46" s="154">
        <v>21</v>
      </c>
      <c r="M46" s="154">
        <f>G46*(1+L46/100)</f>
        <v>0</v>
      </c>
      <c r="N46" s="145">
        <v>0</v>
      </c>
      <c r="O46" s="145">
        <f>ROUND(E46*N46,5)</f>
        <v>0</v>
      </c>
      <c r="P46" s="145">
        <v>0</v>
      </c>
      <c r="Q46" s="145">
        <f>ROUND(E46*P46,5)</f>
        <v>0</v>
      </c>
      <c r="R46" s="145"/>
      <c r="S46" s="145"/>
      <c r="T46" s="146">
        <v>0</v>
      </c>
      <c r="U46" s="145">
        <f>ROUND(E46*T46,2)</f>
        <v>0</v>
      </c>
      <c r="V46" s="137"/>
      <c r="W46" s="137"/>
      <c r="X46" s="137"/>
      <c r="Y46" s="137"/>
      <c r="Z46" s="137"/>
      <c r="AA46" s="137"/>
      <c r="AB46" s="137"/>
      <c r="AC46" s="137"/>
      <c r="AD46" s="137"/>
      <c r="AE46" s="137" t="s">
        <v>116</v>
      </c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</row>
    <row r="47" spans="1:60" outlineLevel="1" x14ac:dyDescent="0.2">
      <c r="A47" s="138">
        <v>27</v>
      </c>
      <c r="B47" s="138" t="s">
        <v>178</v>
      </c>
      <c r="C47" s="170" t="s">
        <v>179</v>
      </c>
      <c r="D47" s="144" t="s">
        <v>115</v>
      </c>
      <c r="E47" s="151">
        <v>253.57</v>
      </c>
      <c r="F47" s="176"/>
      <c r="G47" s="154">
        <f t="shared" si="8"/>
        <v>0</v>
      </c>
      <c r="H47" s="154">
        <v>80.680000000000007</v>
      </c>
      <c r="I47" s="154">
        <f>ROUND(E47*H47,2)</f>
        <v>20458.03</v>
      </c>
      <c r="J47" s="154">
        <v>81.319999999999993</v>
      </c>
      <c r="K47" s="154">
        <f>ROUND(E47*J47,2)</f>
        <v>20620.310000000001</v>
      </c>
      <c r="L47" s="154">
        <v>21</v>
      </c>
      <c r="M47" s="154">
        <f>G47*(1+L47/100)</f>
        <v>0</v>
      </c>
      <c r="N47" s="145">
        <v>5.1000000000000004E-4</v>
      </c>
      <c r="O47" s="145">
        <f>ROUND(E47*N47,5)</f>
        <v>0.12931999999999999</v>
      </c>
      <c r="P47" s="145">
        <v>0</v>
      </c>
      <c r="Q47" s="145">
        <f>ROUND(E47*P47,5)</f>
        <v>0</v>
      </c>
      <c r="R47" s="145"/>
      <c r="S47" s="145"/>
      <c r="T47" s="146">
        <v>0.21</v>
      </c>
      <c r="U47" s="145">
        <f>ROUND(E47*T47,2)</f>
        <v>53.25</v>
      </c>
      <c r="V47" s="137"/>
      <c r="W47" s="137"/>
      <c r="X47" s="137"/>
      <c r="Y47" s="137"/>
      <c r="Z47" s="137"/>
      <c r="AA47" s="137"/>
      <c r="AB47" s="137"/>
      <c r="AC47" s="137"/>
      <c r="AD47" s="137"/>
      <c r="AE47" s="137" t="s">
        <v>116</v>
      </c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</row>
    <row r="48" spans="1:60" outlineLevel="1" x14ac:dyDescent="0.2">
      <c r="A48" s="138"/>
      <c r="B48" s="138"/>
      <c r="C48" s="171" t="s">
        <v>180</v>
      </c>
      <c r="D48" s="147"/>
      <c r="E48" s="152">
        <v>253.57</v>
      </c>
      <c r="F48" s="176"/>
      <c r="G48" s="154"/>
      <c r="H48" s="154"/>
      <c r="I48" s="154"/>
      <c r="J48" s="154"/>
      <c r="K48" s="154"/>
      <c r="L48" s="154"/>
      <c r="M48" s="154"/>
      <c r="N48" s="145"/>
      <c r="O48" s="145"/>
      <c r="P48" s="145"/>
      <c r="Q48" s="145"/>
      <c r="R48" s="145"/>
      <c r="S48" s="145"/>
      <c r="T48" s="146"/>
      <c r="U48" s="145"/>
      <c r="V48" s="137"/>
      <c r="W48" s="137"/>
      <c r="X48" s="137"/>
      <c r="Y48" s="137"/>
      <c r="Z48" s="137"/>
      <c r="AA48" s="137"/>
      <c r="AB48" s="137"/>
      <c r="AC48" s="137"/>
      <c r="AD48" s="137"/>
      <c r="AE48" s="137" t="s">
        <v>118</v>
      </c>
      <c r="AF48" s="137">
        <v>0</v>
      </c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</row>
    <row r="49" spans="1:60" x14ac:dyDescent="0.2">
      <c r="A49" s="139" t="s">
        <v>111</v>
      </c>
      <c r="B49" s="139" t="s">
        <v>62</v>
      </c>
      <c r="C49" s="172" t="s">
        <v>63</v>
      </c>
      <c r="D49" s="148"/>
      <c r="E49" s="153"/>
      <c r="F49" s="155"/>
      <c r="G49" s="155">
        <f>SUMIF(AE50:AE50,"&lt;&gt;NOR",G50:G50)</f>
        <v>0</v>
      </c>
      <c r="H49" s="155"/>
      <c r="I49" s="155">
        <f>SUM(I50:I50)</f>
        <v>863.89</v>
      </c>
      <c r="J49" s="155"/>
      <c r="K49" s="155">
        <f>SUM(K50:K50)</f>
        <v>829.11</v>
      </c>
      <c r="L49" s="155"/>
      <c r="M49" s="155">
        <f>SUM(M50:M50)</f>
        <v>0</v>
      </c>
      <c r="N49" s="149"/>
      <c r="O49" s="149">
        <f>SUM(O50:O50)</f>
        <v>6.5869999999999998E-2</v>
      </c>
      <c r="P49" s="149"/>
      <c r="Q49" s="149">
        <f>SUM(Q50:Q50)</f>
        <v>0</v>
      </c>
      <c r="R49" s="149"/>
      <c r="S49" s="149"/>
      <c r="T49" s="150"/>
      <c r="U49" s="149">
        <f>SUM(U50:U50)</f>
        <v>2.1</v>
      </c>
      <c r="AE49" t="s">
        <v>112</v>
      </c>
    </row>
    <row r="50" spans="1:60" ht="22.5" outlineLevel="1" x14ac:dyDescent="0.2">
      <c r="A50" s="138">
        <v>28</v>
      </c>
      <c r="B50" s="138" t="s">
        <v>181</v>
      </c>
      <c r="C50" s="170" t="s">
        <v>182</v>
      </c>
      <c r="D50" s="144" t="s">
        <v>183</v>
      </c>
      <c r="E50" s="151">
        <v>1</v>
      </c>
      <c r="F50" s="176"/>
      <c r="G50" s="154">
        <f>F50*E50</f>
        <v>0</v>
      </c>
      <c r="H50" s="154">
        <v>863.89</v>
      </c>
      <c r="I50" s="154">
        <f>ROUND(E50*H50,2)</f>
        <v>863.89</v>
      </c>
      <c r="J50" s="154">
        <v>829.11</v>
      </c>
      <c r="K50" s="154">
        <f>ROUND(E50*J50,2)</f>
        <v>829.11</v>
      </c>
      <c r="L50" s="154">
        <v>21</v>
      </c>
      <c r="M50" s="154">
        <f>G50*(1+L50/100)</f>
        <v>0</v>
      </c>
      <c r="N50" s="145">
        <v>6.5869999999999998E-2</v>
      </c>
      <c r="O50" s="145">
        <f>ROUND(E50*N50,5)</f>
        <v>6.5869999999999998E-2</v>
      </c>
      <c r="P50" s="145">
        <v>0</v>
      </c>
      <c r="Q50" s="145">
        <f>ROUND(E50*P50,5)</f>
        <v>0</v>
      </c>
      <c r="R50" s="145"/>
      <c r="S50" s="145"/>
      <c r="T50" s="146">
        <v>2.097</v>
      </c>
      <c r="U50" s="145">
        <f>ROUND(E50*T50,2)</f>
        <v>2.1</v>
      </c>
      <c r="V50" s="137"/>
      <c r="W50" s="137"/>
      <c r="X50" s="137"/>
      <c r="Y50" s="137"/>
      <c r="Z50" s="137"/>
      <c r="AA50" s="137"/>
      <c r="AB50" s="137"/>
      <c r="AC50" s="137"/>
      <c r="AD50" s="137"/>
      <c r="AE50" s="137" t="s">
        <v>116</v>
      </c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</row>
    <row r="51" spans="1:60" x14ac:dyDescent="0.2">
      <c r="A51" s="139" t="s">
        <v>111</v>
      </c>
      <c r="B51" s="139" t="s">
        <v>64</v>
      </c>
      <c r="C51" s="172" t="s">
        <v>65</v>
      </c>
      <c r="D51" s="148"/>
      <c r="E51" s="153"/>
      <c r="F51" s="155"/>
      <c r="G51" s="155">
        <f>SUMIF(AE52:AE54,"&lt;&gt;NOR",G52:G54)</f>
        <v>0</v>
      </c>
      <c r="H51" s="155"/>
      <c r="I51" s="155">
        <f>SUM(I52:I54)</f>
        <v>159337.5</v>
      </c>
      <c r="J51" s="155"/>
      <c r="K51" s="155">
        <f>SUM(K52:K54)</f>
        <v>189262.5</v>
      </c>
      <c r="L51" s="155"/>
      <c r="M51" s="155">
        <f>SUM(M52:M54)</f>
        <v>0</v>
      </c>
      <c r="N51" s="149"/>
      <c r="O51" s="149">
        <f>SUM(O52:O54)</f>
        <v>37.2575</v>
      </c>
      <c r="P51" s="149"/>
      <c r="Q51" s="149">
        <f>SUM(Q52:Q54)</f>
        <v>0</v>
      </c>
      <c r="R51" s="149"/>
      <c r="S51" s="149"/>
      <c r="T51" s="150"/>
      <c r="U51" s="149">
        <f>SUM(U52:U54)</f>
        <v>504</v>
      </c>
      <c r="AE51" t="s">
        <v>112</v>
      </c>
    </row>
    <row r="52" spans="1:60" outlineLevel="1" x14ac:dyDescent="0.2">
      <c r="A52" s="138">
        <v>29</v>
      </c>
      <c r="B52" s="138" t="s">
        <v>184</v>
      </c>
      <c r="C52" s="170" t="s">
        <v>185</v>
      </c>
      <c r="D52" s="144" t="s">
        <v>115</v>
      </c>
      <c r="E52" s="151">
        <v>1750</v>
      </c>
      <c r="F52" s="176"/>
      <c r="G52" s="154">
        <f>F52*E52</f>
        <v>0</v>
      </c>
      <c r="H52" s="154">
        <v>0.03</v>
      </c>
      <c r="I52" s="154">
        <f>ROUND(E52*H52,2)</f>
        <v>52.5</v>
      </c>
      <c r="J52" s="154">
        <v>58.87</v>
      </c>
      <c r="K52" s="154">
        <f>ROUND(E52*J52,2)</f>
        <v>103022.5</v>
      </c>
      <c r="L52" s="154">
        <v>21</v>
      </c>
      <c r="M52" s="154">
        <f>G52*(1+L52/100)</f>
        <v>0</v>
      </c>
      <c r="N52" s="145">
        <v>1.8380000000000001E-2</v>
      </c>
      <c r="O52" s="145">
        <f>ROUND(E52*N52,5)</f>
        <v>32.164999999999999</v>
      </c>
      <c r="P52" s="145">
        <v>0</v>
      </c>
      <c r="Q52" s="145">
        <f>ROUND(E52*P52,5)</f>
        <v>0</v>
      </c>
      <c r="R52" s="145"/>
      <c r="S52" s="145"/>
      <c r="T52" s="146">
        <v>0.14399999999999999</v>
      </c>
      <c r="U52" s="145">
        <f>ROUND(E52*T52,2)</f>
        <v>252</v>
      </c>
      <c r="V52" s="137"/>
      <c r="W52" s="137"/>
      <c r="X52" s="137"/>
      <c r="Y52" s="137"/>
      <c r="Z52" s="137"/>
      <c r="AA52" s="137"/>
      <c r="AB52" s="137"/>
      <c r="AC52" s="137"/>
      <c r="AD52" s="137"/>
      <c r="AE52" s="137" t="s">
        <v>116</v>
      </c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</row>
    <row r="53" spans="1:60" outlineLevel="1" x14ac:dyDescent="0.2">
      <c r="A53" s="138">
        <v>30</v>
      </c>
      <c r="B53" s="138" t="s">
        <v>186</v>
      </c>
      <c r="C53" s="170" t="s">
        <v>187</v>
      </c>
      <c r="D53" s="144" t="s">
        <v>115</v>
      </c>
      <c r="E53" s="151">
        <v>5250</v>
      </c>
      <c r="F53" s="176"/>
      <c r="G53" s="154">
        <f t="shared" ref="G53:G54" si="15">F53*E53</f>
        <v>0</v>
      </c>
      <c r="H53" s="154">
        <v>30.34</v>
      </c>
      <c r="I53" s="154">
        <f>ROUND(E53*H53,2)</f>
        <v>159285</v>
      </c>
      <c r="J53" s="154">
        <v>2.0599999999999987</v>
      </c>
      <c r="K53" s="154">
        <f>ROUND(E53*J53,2)</f>
        <v>10815</v>
      </c>
      <c r="L53" s="154">
        <v>21</v>
      </c>
      <c r="M53" s="154">
        <f>G53*(1+L53/100)</f>
        <v>0</v>
      </c>
      <c r="N53" s="145">
        <v>9.7000000000000005E-4</v>
      </c>
      <c r="O53" s="145">
        <f>ROUND(E53*N53,5)</f>
        <v>5.0925000000000002</v>
      </c>
      <c r="P53" s="145">
        <v>0</v>
      </c>
      <c r="Q53" s="145">
        <f>ROUND(E53*P53,5)</f>
        <v>0</v>
      </c>
      <c r="R53" s="145"/>
      <c r="S53" s="145"/>
      <c r="T53" s="146">
        <v>6.0000000000000001E-3</v>
      </c>
      <c r="U53" s="145">
        <f>ROUND(E53*T53,2)</f>
        <v>31.5</v>
      </c>
      <c r="V53" s="137"/>
      <c r="W53" s="137"/>
      <c r="X53" s="137"/>
      <c r="Y53" s="137"/>
      <c r="Z53" s="137"/>
      <c r="AA53" s="137"/>
      <c r="AB53" s="137"/>
      <c r="AC53" s="137"/>
      <c r="AD53" s="137"/>
      <c r="AE53" s="137" t="s">
        <v>116</v>
      </c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</row>
    <row r="54" spans="1:60" outlineLevel="1" x14ac:dyDescent="0.2">
      <c r="A54" s="138">
        <v>31</v>
      </c>
      <c r="B54" s="138" t="s">
        <v>188</v>
      </c>
      <c r="C54" s="170" t="s">
        <v>189</v>
      </c>
      <c r="D54" s="144" t="s">
        <v>115</v>
      </c>
      <c r="E54" s="151">
        <v>1750</v>
      </c>
      <c r="F54" s="176"/>
      <c r="G54" s="154">
        <f t="shared" si="15"/>
        <v>0</v>
      </c>
      <c r="H54" s="154">
        <v>0</v>
      </c>
      <c r="I54" s="154">
        <f>ROUND(E54*H54,2)</f>
        <v>0</v>
      </c>
      <c r="J54" s="154">
        <v>43.1</v>
      </c>
      <c r="K54" s="154">
        <f>ROUND(E54*J54,2)</f>
        <v>75425</v>
      </c>
      <c r="L54" s="154">
        <v>21</v>
      </c>
      <c r="M54" s="154">
        <f>G54*(1+L54/100)</f>
        <v>0</v>
      </c>
      <c r="N54" s="145">
        <v>0</v>
      </c>
      <c r="O54" s="145">
        <f>ROUND(E54*N54,5)</f>
        <v>0</v>
      </c>
      <c r="P54" s="145">
        <v>0</v>
      </c>
      <c r="Q54" s="145">
        <f>ROUND(E54*P54,5)</f>
        <v>0</v>
      </c>
      <c r="R54" s="145"/>
      <c r="S54" s="145"/>
      <c r="T54" s="146">
        <v>0.126</v>
      </c>
      <c r="U54" s="145">
        <f>ROUND(E54*T54,2)</f>
        <v>220.5</v>
      </c>
      <c r="V54" s="137"/>
      <c r="W54" s="137"/>
      <c r="X54" s="137"/>
      <c r="Y54" s="137"/>
      <c r="Z54" s="137"/>
      <c r="AA54" s="137"/>
      <c r="AB54" s="137"/>
      <c r="AC54" s="137"/>
      <c r="AD54" s="137"/>
      <c r="AE54" s="137" t="s">
        <v>116</v>
      </c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</row>
    <row r="55" spans="1:60" x14ac:dyDescent="0.2">
      <c r="A55" s="139" t="s">
        <v>111</v>
      </c>
      <c r="B55" s="139" t="s">
        <v>66</v>
      </c>
      <c r="C55" s="172" t="s">
        <v>67</v>
      </c>
      <c r="D55" s="148"/>
      <c r="E55" s="153"/>
      <c r="F55" s="155"/>
      <c r="G55" s="155">
        <f>SUMIF(AE56:AE60,"&lt;&gt;NOR",G56:G60)</f>
        <v>0</v>
      </c>
      <c r="H55" s="155"/>
      <c r="I55" s="155">
        <f>SUM(I56:I60)</f>
        <v>1611.8000000000002</v>
      </c>
      <c r="J55" s="155"/>
      <c r="K55" s="155">
        <f>SUM(K56:K60)</f>
        <v>30119.200000000001</v>
      </c>
      <c r="L55" s="155"/>
      <c r="M55" s="155">
        <f>SUM(M56:M60)</f>
        <v>0</v>
      </c>
      <c r="N55" s="149"/>
      <c r="O55" s="149">
        <f>SUM(O56:O60)</f>
        <v>3.1399999999999997E-2</v>
      </c>
      <c r="P55" s="149"/>
      <c r="Q55" s="149">
        <f>SUM(Q56:Q60)</f>
        <v>0</v>
      </c>
      <c r="R55" s="149"/>
      <c r="S55" s="149"/>
      <c r="T55" s="150"/>
      <c r="U55" s="149">
        <f>SUM(U56:U60)</f>
        <v>22.59</v>
      </c>
      <c r="AE55" t="s">
        <v>112</v>
      </c>
    </row>
    <row r="56" spans="1:60" ht="22.5" outlineLevel="1" x14ac:dyDescent="0.2">
      <c r="A56" s="138">
        <v>32</v>
      </c>
      <c r="B56" s="138" t="s">
        <v>190</v>
      </c>
      <c r="C56" s="170" t="s">
        <v>191</v>
      </c>
      <c r="D56" s="144" t="s">
        <v>138</v>
      </c>
      <c r="E56" s="151">
        <v>2</v>
      </c>
      <c r="F56" s="176"/>
      <c r="G56" s="154">
        <f>F56*E56</f>
        <v>0</v>
      </c>
      <c r="H56" s="154">
        <v>16.57</v>
      </c>
      <c r="I56" s="154">
        <f>ROUND(E56*H56,2)</f>
        <v>33.14</v>
      </c>
      <c r="J56" s="154">
        <v>305.43</v>
      </c>
      <c r="K56" s="154">
        <f>ROUND(E56*J56,2)</f>
        <v>610.86</v>
      </c>
      <c r="L56" s="154">
        <v>21</v>
      </c>
      <c r="M56" s="154">
        <f>G56*(1+L56/100)</f>
        <v>0</v>
      </c>
      <c r="N56" s="145">
        <v>1.404E-2</v>
      </c>
      <c r="O56" s="145">
        <f>ROUND(E56*N56,5)</f>
        <v>2.8080000000000001E-2</v>
      </c>
      <c r="P56" s="145">
        <v>0</v>
      </c>
      <c r="Q56" s="145">
        <f>ROUND(E56*P56,5)</f>
        <v>0</v>
      </c>
      <c r="R56" s="145"/>
      <c r="S56" s="145"/>
      <c r="T56" s="146">
        <v>0.92</v>
      </c>
      <c r="U56" s="145">
        <f>ROUND(E56*T56,2)</f>
        <v>1.84</v>
      </c>
      <c r="V56" s="137"/>
      <c r="W56" s="137"/>
      <c r="X56" s="137"/>
      <c r="Y56" s="137"/>
      <c r="Z56" s="137"/>
      <c r="AA56" s="137"/>
      <c r="AB56" s="137"/>
      <c r="AC56" s="137"/>
      <c r="AD56" s="137"/>
      <c r="AE56" s="137" t="s">
        <v>116</v>
      </c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</row>
    <row r="57" spans="1:60" outlineLevel="1" x14ac:dyDescent="0.2">
      <c r="A57" s="138">
        <v>33</v>
      </c>
      <c r="B57" s="138" t="s">
        <v>192</v>
      </c>
      <c r="C57" s="170" t="s">
        <v>193</v>
      </c>
      <c r="D57" s="144" t="s">
        <v>183</v>
      </c>
      <c r="E57" s="151">
        <v>83</v>
      </c>
      <c r="F57" s="176"/>
      <c r="G57" s="154">
        <f t="shared" ref="G57:G60" si="16">F57*E57</f>
        <v>0</v>
      </c>
      <c r="H57" s="154">
        <v>19.02</v>
      </c>
      <c r="I57" s="154">
        <f>ROUND(E57*H57,2)</f>
        <v>1578.66</v>
      </c>
      <c r="J57" s="154">
        <v>89.98</v>
      </c>
      <c r="K57" s="154">
        <f>ROUND(E57*J57,2)</f>
        <v>7468.34</v>
      </c>
      <c r="L57" s="154">
        <v>21</v>
      </c>
      <c r="M57" s="154">
        <f>G57*(1+L57/100)</f>
        <v>0</v>
      </c>
      <c r="N57" s="145">
        <v>4.0000000000000003E-5</v>
      </c>
      <c r="O57" s="145">
        <f>ROUND(E57*N57,5)</f>
        <v>3.32E-3</v>
      </c>
      <c r="P57" s="145">
        <v>0</v>
      </c>
      <c r="Q57" s="145">
        <f>ROUND(E57*P57,5)</f>
        <v>0</v>
      </c>
      <c r="R57" s="145"/>
      <c r="S57" s="145"/>
      <c r="T57" s="146">
        <v>0.25</v>
      </c>
      <c r="U57" s="145">
        <f>ROUND(E57*T57,2)</f>
        <v>20.75</v>
      </c>
      <c r="V57" s="137"/>
      <c r="W57" s="137"/>
      <c r="X57" s="137"/>
      <c r="Y57" s="137"/>
      <c r="Z57" s="137"/>
      <c r="AA57" s="137"/>
      <c r="AB57" s="137"/>
      <c r="AC57" s="137"/>
      <c r="AD57" s="137"/>
      <c r="AE57" s="137" t="s">
        <v>116</v>
      </c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</row>
    <row r="58" spans="1:60" outlineLevel="1" x14ac:dyDescent="0.2">
      <c r="A58" s="138">
        <v>34</v>
      </c>
      <c r="B58" s="138" t="s">
        <v>194</v>
      </c>
      <c r="C58" s="170" t="s">
        <v>195</v>
      </c>
      <c r="D58" s="144" t="s">
        <v>196</v>
      </c>
      <c r="E58" s="151">
        <v>26</v>
      </c>
      <c r="F58" s="176"/>
      <c r="G58" s="154">
        <f t="shared" si="16"/>
        <v>0</v>
      </c>
      <c r="H58" s="154">
        <v>0</v>
      </c>
      <c r="I58" s="154">
        <f>ROUND(E58*H58,2)</f>
        <v>0</v>
      </c>
      <c r="J58" s="154">
        <v>220</v>
      </c>
      <c r="K58" s="154">
        <f>ROUND(E58*J58,2)</f>
        <v>5720</v>
      </c>
      <c r="L58" s="154">
        <v>21</v>
      </c>
      <c r="M58" s="154">
        <f>G58*(1+L58/100)</f>
        <v>0</v>
      </c>
      <c r="N58" s="145">
        <v>0</v>
      </c>
      <c r="O58" s="145">
        <f>ROUND(E58*N58,5)</f>
        <v>0</v>
      </c>
      <c r="P58" s="145">
        <v>0</v>
      </c>
      <c r="Q58" s="145">
        <f>ROUND(E58*P58,5)</f>
        <v>0</v>
      </c>
      <c r="R58" s="145"/>
      <c r="S58" s="145"/>
      <c r="T58" s="146">
        <v>0</v>
      </c>
      <c r="U58" s="145">
        <f>ROUND(E58*T58,2)</f>
        <v>0</v>
      </c>
      <c r="V58" s="137"/>
      <c r="W58" s="137"/>
      <c r="X58" s="137"/>
      <c r="Y58" s="137"/>
      <c r="Z58" s="137"/>
      <c r="AA58" s="137"/>
      <c r="AB58" s="137"/>
      <c r="AC58" s="137"/>
      <c r="AD58" s="137"/>
      <c r="AE58" s="137" t="s">
        <v>116</v>
      </c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</row>
    <row r="59" spans="1:60" outlineLevel="1" x14ac:dyDescent="0.2">
      <c r="A59" s="138">
        <v>35</v>
      </c>
      <c r="B59" s="138" t="s">
        <v>197</v>
      </c>
      <c r="C59" s="170" t="s">
        <v>198</v>
      </c>
      <c r="D59" s="144" t="s">
        <v>196</v>
      </c>
      <c r="E59" s="151">
        <v>57</v>
      </c>
      <c r="F59" s="176"/>
      <c r="G59" s="154">
        <f t="shared" si="16"/>
        <v>0</v>
      </c>
      <c r="H59" s="154">
        <v>0</v>
      </c>
      <c r="I59" s="154">
        <f>ROUND(E59*H59,2)</f>
        <v>0</v>
      </c>
      <c r="J59" s="154">
        <v>260</v>
      </c>
      <c r="K59" s="154">
        <f>ROUND(E59*J59,2)</f>
        <v>14820</v>
      </c>
      <c r="L59" s="154">
        <v>21</v>
      </c>
      <c r="M59" s="154">
        <f>G59*(1+L59/100)</f>
        <v>0</v>
      </c>
      <c r="N59" s="145">
        <v>0</v>
      </c>
      <c r="O59" s="145">
        <f>ROUND(E59*N59,5)</f>
        <v>0</v>
      </c>
      <c r="P59" s="145">
        <v>0</v>
      </c>
      <c r="Q59" s="145">
        <f>ROUND(E59*P59,5)</f>
        <v>0</v>
      </c>
      <c r="R59" s="145"/>
      <c r="S59" s="145"/>
      <c r="T59" s="146">
        <v>0</v>
      </c>
      <c r="U59" s="145">
        <f>ROUND(E59*T59,2)</f>
        <v>0</v>
      </c>
      <c r="V59" s="137"/>
      <c r="W59" s="137"/>
      <c r="X59" s="137"/>
      <c r="Y59" s="137"/>
      <c r="Z59" s="137"/>
      <c r="AA59" s="137"/>
      <c r="AB59" s="137"/>
      <c r="AC59" s="137"/>
      <c r="AD59" s="137"/>
      <c r="AE59" s="137" t="s">
        <v>116</v>
      </c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</row>
    <row r="60" spans="1:60" outlineLevel="1" x14ac:dyDescent="0.2">
      <c r="A60" s="138">
        <v>36</v>
      </c>
      <c r="B60" s="138" t="s">
        <v>199</v>
      </c>
      <c r="C60" s="170" t="s">
        <v>200</v>
      </c>
      <c r="D60" s="144" t="s">
        <v>196</v>
      </c>
      <c r="E60" s="151">
        <v>2</v>
      </c>
      <c r="F60" s="176"/>
      <c r="G60" s="154">
        <f t="shared" si="16"/>
        <v>0</v>
      </c>
      <c r="H60" s="154">
        <v>0</v>
      </c>
      <c r="I60" s="154">
        <f>ROUND(E60*H60,2)</f>
        <v>0</v>
      </c>
      <c r="J60" s="154">
        <v>750</v>
      </c>
      <c r="K60" s="154">
        <f>ROUND(E60*J60,2)</f>
        <v>1500</v>
      </c>
      <c r="L60" s="154">
        <v>21</v>
      </c>
      <c r="M60" s="154">
        <f>G60*(1+L60/100)</f>
        <v>0</v>
      </c>
      <c r="N60" s="145">
        <v>0</v>
      </c>
      <c r="O60" s="145">
        <f>ROUND(E60*N60,5)</f>
        <v>0</v>
      </c>
      <c r="P60" s="145">
        <v>0</v>
      </c>
      <c r="Q60" s="145">
        <f>ROUND(E60*P60,5)</f>
        <v>0</v>
      </c>
      <c r="R60" s="145"/>
      <c r="S60" s="145"/>
      <c r="T60" s="146">
        <v>0</v>
      </c>
      <c r="U60" s="145">
        <f>ROUND(E60*T60,2)</f>
        <v>0</v>
      </c>
      <c r="V60" s="137"/>
      <c r="W60" s="137"/>
      <c r="X60" s="137"/>
      <c r="Y60" s="137"/>
      <c r="Z60" s="137"/>
      <c r="AA60" s="137"/>
      <c r="AB60" s="137"/>
      <c r="AC60" s="137"/>
      <c r="AD60" s="137"/>
      <c r="AE60" s="137" t="s">
        <v>116</v>
      </c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</row>
    <row r="61" spans="1:60" x14ac:dyDescent="0.2">
      <c r="A61" s="139" t="s">
        <v>111</v>
      </c>
      <c r="B61" s="139" t="s">
        <v>68</v>
      </c>
      <c r="C61" s="172" t="s">
        <v>69</v>
      </c>
      <c r="D61" s="148"/>
      <c r="E61" s="153"/>
      <c r="F61" s="155"/>
      <c r="G61" s="155">
        <f>SUMIF(AE62:AE63,"&lt;&gt;NOR",G62:G63)</f>
        <v>0</v>
      </c>
      <c r="H61" s="155"/>
      <c r="I61" s="155">
        <f>SUM(I62:I63)</f>
        <v>274.64999999999998</v>
      </c>
      <c r="J61" s="155"/>
      <c r="K61" s="155">
        <f>SUM(K62:K63)</f>
        <v>1480.35</v>
      </c>
      <c r="L61" s="155"/>
      <c r="M61" s="155">
        <f>SUM(M62:M63)</f>
        <v>0</v>
      </c>
      <c r="N61" s="149"/>
      <c r="O61" s="149">
        <f>SUM(O62:O63)</f>
        <v>1.157E-2</v>
      </c>
      <c r="P61" s="149"/>
      <c r="Q61" s="149">
        <f>SUM(Q62:Q63)</f>
        <v>0.45864000000000005</v>
      </c>
      <c r="R61" s="149"/>
      <c r="S61" s="149"/>
      <c r="T61" s="150"/>
      <c r="U61" s="149">
        <f>SUM(U62:U63)</f>
        <v>4.7200000000000006</v>
      </c>
      <c r="AE61" t="s">
        <v>112</v>
      </c>
    </row>
    <row r="62" spans="1:60" outlineLevel="1" x14ac:dyDescent="0.2">
      <c r="A62" s="138">
        <v>37</v>
      </c>
      <c r="B62" s="138" t="s">
        <v>201</v>
      </c>
      <c r="C62" s="170" t="s">
        <v>202</v>
      </c>
      <c r="D62" s="144" t="s">
        <v>115</v>
      </c>
      <c r="E62" s="151">
        <v>3.12</v>
      </c>
      <c r="F62" s="176"/>
      <c r="G62" s="154">
        <f>F62*E62</f>
        <v>0</v>
      </c>
      <c r="H62" s="154">
        <v>15.84</v>
      </c>
      <c r="I62" s="154">
        <f>ROUND(E62*H62,2)</f>
        <v>49.42</v>
      </c>
      <c r="J62" s="154">
        <v>185.66</v>
      </c>
      <c r="K62" s="154">
        <f>ROUND(E62*J62,2)</f>
        <v>579.26</v>
      </c>
      <c r="L62" s="154">
        <v>21</v>
      </c>
      <c r="M62" s="154">
        <f>G62*(1+L62/100)</f>
        <v>0</v>
      </c>
      <c r="N62" s="145">
        <v>6.7000000000000002E-4</v>
      </c>
      <c r="O62" s="145">
        <f>ROUND(E62*N62,5)</f>
        <v>2.0899999999999998E-3</v>
      </c>
      <c r="P62" s="145">
        <v>8.2000000000000003E-2</v>
      </c>
      <c r="Q62" s="145">
        <f>ROUND(E62*P62,5)</f>
        <v>0.25584000000000001</v>
      </c>
      <c r="R62" s="145"/>
      <c r="S62" s="145"/>
      <c r="T62" s="146">
        <v>0.6</v>
      </c>
      <c r="U62" s="145">
        <f>ROUND(E62*T62,2)</f>
        <v>1.87</v>
      </c>
      <c r="V62" s="137"/>
      <c r="W62" s="137"/>
      <c r="X62" s="137"/>
      <c r="Y62" s="137"/>
      <c r="Z62" s="137"/>
      <c r="AA62" s="137"/>
      <c r="AB62" s="137"/>
      <c r="AC62" s="137"/>
      <c r="AD62" s="137"/>
      <c r="AE62" s="137" t="s">
        <v>116</v>
      </c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</row>
    <row r="63" spans="1:60" outlineLevel="1" x14ac:dyDescent="0.2">
      <c r="A63" s="138">
        <v>38</v>
      </c>
      <c r="B63" s="138" t="s">
        <v>203</v>
      </c>
      <c r="C63" s="170" t="s">
        <v>204</v>
      </c>
      <c r="D63" s="144" t="s">
        <v>115</v>
      </c>
      <c r="E63" s="151">
        <v>3.12</v>
      </c>
      <c r="F63" s="176"/>
      <c r="G63" s="154">
        <f>F63*E63</f>
        <v>0</v>
      </c>
      <c r="H63" s="154">
        <v>72.19</v>
      </c>
      <c r="I63" s="154">
        <f>ROUND(E63*H63,2)</f>
        <v>225.23</v>
      </c>
      <c r="J63" s="154">
        <v>288.81</v>
      </c>
      <c r="K63" s="154">
        <f>ROUND(E63*J63,2)</f>
        <v>901.09</v>
      </c>
      <c r="L63" s="154">
        <v>21</v>
      </c>
      <c r="M63" s="154">
        <f>G63*(1+L63/100)</f>
        <v>0</v>
      </c>
      <c r="N63" s="145">
        <v>3.0400000000000002E-3</v>
      </c>
      <c r="O63" s="145">
        <f>ROUND(E63*N63,5)</f>
        <v>9.4800000000000006E-3</v>
      </c>
      <c r="P63" s="145">
        <v>6.5000000000000002E-2</v>
      </c>
      <c r="Q63" s="145">
        <f>ROUND(E63*P63,5)</f>
        <v>0.20280000000000001</v>
      </c>
      <c r="R63" s="145"/>
      <c r="S63" s="145"/>
      <c r="T63" s="146">
        <v>0.91300000000000003</v>
      </c>
      <c r="U63" s="145">
        <f>ROUND(E63*T63,2)</f>
        <v>2.85</v>
      </c>
      <c r="V63" s="137"/>
      <c r="W63" s="137"/>
      <c r="X63" s="137"/>
      <c r="Y63" s="137"/>
      <c r="Z63" s="137"/>
      <c r="AA63" s="137"/>
      <c r="AB63" s="137"/>
      <c r="AC63" s="137"/>
      <c r="AD63" s="137"/>
      <c r="AE63" s="137" t="s">
        <v>116</v>
      </c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</row>
    <row r="64" spans="1:60" x14ac:dyDescent="0.2">
      <c r="A64" s="139" t="s">
        <v>111</v>
      </c>
      <c r="B64" s="139" t="s">
        <v>70</v>
      </c>
      <c r="C64" s="172" t="s">
        <v>71</v>
      </c>
      <c r="D64" s="148"/>
      <c r="E64" s="153"/>
      <c r="F64" s="155"/>
      <c r="G64" s="155">
        <f>SUMIF(AE65:AE70,"&lt;&gt;NOR",G65:G70)</f>
        <v>0</v>
      </c>
      <c r="H64" s="155"/>
      <c r="I64" s="155">
        <f>SUM(I65:I70)</f>
        <v>0</v>
      </c>
      <c r="J64" s="155"/>
      <c r="K64" s="155">
        <f>SUM(K65:K70)</f>
        <v>55537.71</v>
      </c>
      <c r="L64" s="155"/>
      <c r="M64" s="155">
        <f>SUM(M65:M70)</f>
        <v>0</v>
      </c>
      <c r="N64" s="149"/>
      <c r="O64" s="149">
        <f>SUM(O65:O70)</f>
        <v>0</v>
      </c>
      <c r="P64" s="149"/>
      <c r="Q64" s="149">
        <f>SUM(Q65:Q70)</f>
        <v>20.201740000000001</v>
      </c>
      <c r="R64" s="149"/>
      <c r="S64" s="149"/>
      <c r="T64" s="150"/>
      <c r="U64" s="149">
        <f>SUM(U65:U70)</f>
        <v>107.83</v>
      </c>
      <c r="AE64" t="s">
        <v>112</v>
      </c>
    </row>
    <row r="65" spans="1:60" outlineLevel="1" x14ac:dyDescent="0.2">
      <c r="A65" s="138">
        <v>39</v>
      </c>
      <c r="B65" s="138" t="s">
        <v>205</v>
      </c>
      <c r="C65" s="170" t="s">
        <v>206</v>
      </c>
      <c r="D65" s="144" t="s">
        <v>115</v>
      </c>
      <c r="E65" s="151">
        <v>341.86</v>
      </c>
      <c r="F65" s="176"/>
      <c r="G65" s="154">
        <f>F65*E65</f>
        <v>0</v>
      </c>
      <c r="H65" s="154">
        <v>0</v>
      </c>
      <c r="I65" s="154">
        <f t="shared" ref="I65:I70" si="17">ROUND(E65*H65,2)</f>
        <v>0</v>
      </c>
      <c r="J65" s="154">
        <v>54.6</v>
      </c>
      <c r="K65" s="154">
        <f t="shared" ref="K65:K70" si="18">ROUND(E65*J65,2)</f>
        <v>18665.560000000001</v>
      </c>
      <c r="L65" s="154">
        <v>21</v>
      </c>
      <c r="M65" s="154">
        <f t="shared" ref="M65:M70" si="19">G65*(1+L65/100)</f>
        <v>0</v>
      </c>
      <c r="N65" s="145">
        <v>0</v>
      </c>
      <c r="O65" s="145">
        <f t="shared" ref="O65:O70" si="20">ROUND(E65*N65,5)</f>
        <v>0</v>
      </c>
      <c r="P65" s="145">
        <v>5.8999999999999997E-2</v>
      </c>
      <c r="Q65" s="145">
        <f t="shared" ref="Q65:Q70" si="21">ROUND(E65*P65,5)</f>
        <v>20.169740000000001</v>
      </c>
      <c r="R65" s="145"/>
      <c r="S65" s="145"/>
      <c r="T65" s="146">
        <v>0.2</v>
      </c>
      <c r="U65" s="145">
        <f t="shared" ref="U65:U70" si="22">ROUND(E65*T65,2)</f>
        <v>68.37</v>
      </c>
      <c r="V65" s="137"/>
      <c r="W65" s="137"/>
      <c r="X65" s="137"/>
      <c r="Y65" s="137"/>
      <c r="Z65" s="137"/>
      <c r="AA65" s="137"/>
      <c r="AB65" s="137"/>
      <c r="AC65" s="137"/>
      <c r="AD65" s="137"/>
      <c r="AE65" s="137" t="s">
        <v>116</v>
      </c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</row>
    <row r="66" spans="1:60" outlineLevel="1" x14ac:dyDescent="0.2">
      <c r="A66" s="138">
        <v>40</v>
      </c>
      <c r="B66" s="138" t="s">
        <v>207</v>
      </c>
      <c r="C66" s="170" t="s">
        <v>208</v>
      </c>
      <c r="D66" s="144" t="s">
        <v>138</v>
      </c>
      <c r="E66" s="151">
        <v>2</v>
      </c>
      <c r="F66" s="176"/>
      <c r="G66" s="154">
        <f t="shared" ref="G66:G70" si="23">F66*E66</f>
        <v>0</v>
      </c>
      <c r="H66" s="154">
        <v>0</v>
      </c>
      <c r="I66" s="154">
        <f t="shared" si="17"/>
        <v>0</v>
      </c>
      <c r="J66" s="154">
        <v>64.2</v>
      </c>
      <c r="K66" s="154">
        <f t="shared" si="18"/>
        <v>128.4</v>
      </c>
      <c r="L66" s="154">
        <v>21</v>
      </c>
      <c r="M66" s="154">
        <f t="shared" si="19"/>
        <v>0</v>
      </c>
      <c r="N66" s="145">
        <v>0</v>
      </c>
      <c r="O66" s="145">
        <f t="shared" si="20"/>
        <v>0</v>
      </c>
      <c r="P66" s="145">
        <v>1.6E-2</v>
      </c>
      <c r="Q66" s="145">
        <f t="shared" si="21"/>
        <v>3.2000000000000001E-2</v>
      </c>
      <c r="R66" s="145"/>
      <c r="S66" s="145"/>
      <c r="T66" s="146">
        <v>0.21</v>
      </c>
      <c r="U66" s="145">
        <f t="shared" si="22"/>
        <v>0.42</v>
      </c>
      <c r="V66" s="137"/>
      <c r="W66" s="137"/>
      <c r="X66" s="137"/>
      <c r="Y66" s="137"/>
      <c r="Z66" s="137"/>
      <c r="AA66" s="137"/>
      <c r="AB66" s="137"/>
      <c r="AC66" s="137"/>
      <c r="AD66" s="137"/>
      <c r="AE66" s="137" t="s">
        <v>116</v>
      </c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</row>
    <row r="67" spans="1:60" outlineLevel="1" x14ac:dyDescent="0.2">
      <c r="A67" s="138">
        <v>41</v>
      </c>
      <c r="B67" s="138" t="s">
        <v>209</v>
      </c>
      <c r="C67" s="170" t="s">
        <v>210</v>
      </c>
      <c r="D67" s="144" t="s">
        <v>211</v>
      </c>
      <c r="E67" s="151">
        <v>27.26</v>
      </c>
      <c r="F67" s="176"/>
      <c r="G67" s="154">
        <f t="shared" si="23"/>
        <v>0</v>
      </c>
      <c r="H67" s="154">
        <v>0</v>
      </c>
      <c r="I67" s="154">
        <f t="shared" si="17"/>
        <v>0</v>
      </c>
      <c r="J67" s="154">
        <v>257</v>
      </c>
      <c r="K67" s="154">
        <f t="shared" si="18"/>
        <v>7005.82</v>
      </c>
      <c r="L67" s="154">
        <v>21</v>
      </c>
      <c r="M67" s="154">
        <f t="shared" si="19"/>
        <v>0</v>
      </c>
      <c r="N67" s="145">
        <v>0</v>
      </c>
      <c r="O67" s="145">
        <f t="shared" si="20"/>
        <v>0</v>
      </c>
      <c r="P67" s="145">
        <v>0</v>
      </c>
      <c r="Q67" s="145">
        <f t="shared" si="21"/>
        <v>0</v>
      </c>
      <c r="R67" s="145"/>
      <c r="S67" s="145"/>
      <c r="T67" s="146">
        <v>0.94199999999999995</v>
      </c>
      <c r="U67" s="145">
        <f t="shared" si="22"/>
        <v>25.68</v>
      </c>
      <c r="V67" s="137"/>
      <c r="W67" s="137"/>
      <c r="X67" s="137"/>
      <c r="Y67" s="137"/>
      <c r="Z67" s="137"/>
      <c r="AA67" s="137"/>
      <c r="AB67" s="137"/>
      <c r="AC67" s="137"/>
      <c r="AD67" s="137"/>
      <c r="AE67" s="137" t="s">
        <v>116</v>
      </c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</row>
    <row r="68" spans="1:60" outlineLevel="1" x14ac:dyDescent="0.2">
      <c r="A68" s="138">
        <v>42</v>
      </c>
      <c r="B68" s="138" t="s">
        <v>212</v>
      </c>
      <c r="C68" s="170" t="s">
        <v>213</v>
      </c>
      <c r="D68" s="144" t="s">
        <v>211</v>
      </c>
      <c r="E68" s="151">
        <v>27.26</v>
      </c>
      <c r="F68" s="176"/>
      <c r="G68" s="154">
        <f t="shared" si="23"/>
        <v>0</v>
      </c>
      <c r="H68" s="154">
        <v>0</v>
      </c>
      <c r="I68" s="154">
        <f t="shared" si="17"/>
        <v>0</v>
      </c>
      <c r="J68" s="154">
        <v>194.5</v>
      </c>
      <c r="K68" s="154">
        <f t="shared" si="18"/>
        <v>5302.07</v>
      </c>
      <c r="L68" s="154">
        <v>21</v>
      </c>
      <c r="M68" s="154">
        <f t="shared" si="19"/>
        <v>0</v>
      </c>
      <c r="N68" s="145">
        <v>0</v>
      </c>
      <c r="O68" s="145">
        <f t="shared" si="20"/>
        <v>0</v>
      </c>
      <c r="P68" s="145">
        <v>0</v>
      </c>
      <c r="Q68" s="145">
        <f t="shared" si="21"/>
        <v>0</v>
      </c>
      <c r="R68" s="145"/>
      <c r="S68" s="145"/>
      <c r="T68" s="146">
        <v>0.49</v>
      </c>
      <c r="U68" s="145">
        <f t="shared" si="22"/>
        <v>13.36</v>
      </c>
      <c r="V68" s="137"/>
      <c r="W68" s="137"/>
      <c r="X68" s="137"/>
      <c r="Y68" s="137"/>
      <c r="Z68" s="137"/>
      <c r="AA68" s="137"/>
      <c r="AB68" s="137"/>
      <c r="AC68" s="137"/>
      <c r="AD68" s="137"/>
      <c r="AE68" s="137" t="s">
        <v>116</v>
      </c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</row>
    <row r="69" spans="1:60" outlineLevel="1" x14ac:dyDescent="0.2">
      <c r="A69" s="138">
        <v>43</v>
      </c>
      <c r="B69" s="138" t="s">
        <v>214</v>
      </c>
      <c r="C69" s="170" t="s">
        <v>215</v>
      </c>
      <c r="D69" s="144" t="s">
        <v>211</v>
      </c>
      <c r="E69" s="151">
        <v>517.94000000000005</v>
      </c>
      <c r="F69" s="176"/>
      <c r="G69" s="154">
        <f t="shared" si="23"/>
        <v>0</v>
      </c>
      <c r="H69" s="154">
        <v>0</v>
      </c>
      <c r="I69" s="154">
        <f t="shared" si="17"/>
        <v>0</v>
      </c>
      <c r="J69" s="154">
        <v>15.6</v>
      </c>
      <c r="K69" s="154">
        <f t="shared" si="18"/>
        <v>8079.86</v>
      </c>
      <c r="L69" s="154">
        <v>21</v>
      </c>
      <c r="M69" s="154">
        <f t="shared" si="19"/>
        <v>0</v>
      </c>
      <c r="N69" s="145">
        <v>0</v>
      </c>
      <c r="O69" s="145">
        <f t="shared" si="20"/>
        <v>0</v>
      </c>
      <c r="P69" s="145">
        <v>0</v>
      </c>
      <c r="Q69" s="145">
        <f t="shared" si="21"/>
        <v>0</v>
      </c>
      <c r="R69" s="145"/>
      <c r="S69" s="145"/>
      <c r="T69" s="146">
        <v>0</v>
      </c>
      <c r="U69" s="145">
        <f t="shared" si="22"/>
        <v>0</v>
      </c>
      <c r="V69" s="137"/>
      <c r="W69" s="137"/>
      <c r="X69" s="137"/>
      <c r="Y69" s="137"/>
      <c r="Z69" s="137"/>
      <c r="AA69" s="137"/>
      <c r="AB69" s="137"/>
      <c r="AC69" s="137"/>
      <c r="AD69" s="137"/>
      <c r="AE69" s="137" t="s">
        <v>116</v>
      </c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</row>
    <row r="70" spans="1:60" outlineLevel="1" x14ac:dyDescent="0.2">
      <c r="A70" s="138">
        <v>44</v>
      </c>
      <c r="B70" s="138" t="s">
        <v>216</v>
      </c>
      <c r="C70" s="170" t="s">
        <v>217</v>
      </c>
      <c r="D70" s="144" t="s">
        <v>211</v>
      </c>
      <c r="E70" s="151">
        <v>27.26</v>
      </c>
      <c r="F70" s="176"/>
      <c r="G70" s="154">
        <f t="shared" si="23"/>
        <v>0</v>
      </c>
      <c r="H70" s="154">
        <v>0</v>
      </c>
      <c r="I70" s="154">
        <f t="shared" si="17"/>
        <v>0</v>
      </c>
      <c r="J70" s="154">
        <v>600</v>
      </c>
      <c r="K70" s="154">
        <f t="shared" si="18"/>
        <v>16356</v>
      </c>
      <c r="L70" s="154">
        <v>21</v>
      </c>
      <c r="M70" s="154">
        <f t="shared" si="19"/>
        <v>0</v>
      </c>
      <c r="N70" s="145">
        <v>0</v>
      </c>
      <c r="O70" s="145">
        <f t="shared" si="20"/>
        <v>0</v>
      </c>
      <c r="P70" s="145">
        <v>0</v>
      </c>
      <c r="Q70" s="145">
        <f t="shared" si="21"/>
        <v>0</v>
      </c>
      <c r="R70" s="145"/>
      <c r="S70" s="145"/>
      <c r="T70" s="146">
        <v>0</v>
      </c>
      <c r="U70" s="145">
        <f t="shared" si="22"/>
        <v>0</v>
      </c>
      <c r="V70" s="137"/>
      <c r="W70" s="137"/>
      <c r="X70" s="137"/>
      <c r="Y70" s="137"/>
      <c r="Z70" s="137"/>
      <c r="AA70" s="137"/>
      <c r="AB70" s="137"/>
      <c r="AC70" s="137"/>
      <c r="AD70" s="137"/>
      <c r="AE70" s="137" t="s">
        <v>116</v>
      </c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</row>
    <row r="71" spans="1:60" x14ac:dyDescent="0.2">
      <c r="A71" s="139" t="s">
        <v>111</v>
      </c>
      <c r="B71" s="139" t="s">
        <v>72</v>
      </c>
      <c r="C71" s="172" t="s">
        <v>73</v>
      </c>
      <c r="D71" s="148"/>
      <c r="E71" s="153"/>
      <c r="F71" s="155"/>
      <c r="G71" s="155">
        <f>SUMIF(AE72:AE72,"&lt;&gt;NOR",G72:G72)</f>
        <v>0</v>
      </c>
      <c r="H71" s="155"/>
      <c r="I71" s="155">
        <f>SUM(I72:I72)</f>
        <v>0</v>
      </c>
      <c r="J71" s="155"/>
      <c r="K71" s="155">
        <f>SUM(K72:K72)</f>
        <v>74712.55</v>
      </c>
      <c r="L71" s="155"/>
      <c r="M71" s="155">
        <f>SUM(M72:M72)</f>
        <v>0</v>
      </c>
      <c r="N71" s="149"/>
      <c r="O71" s="149">
        <f>SUM(O72:O72)</f>
        <v>0</v>
      </c>
      <c r="P71" s="149"/>
      <c r="Q71" s="149">
        <f>SUM(Q72:Q72)</f>
        <v>0</v>
      </c>
      <c r="R71" s="149"/>
      <c r="S71" s="149"/>
      <c r="T71" s="150"/>
      <c r="U71" s="149">
        <f>SUM(U72:U72)</f>
        <v>213.2</v>
      </c>
      <c r="AE71" t="s">
        <v>112</v>
      </c>
    </row>
    <row r="72" spans="1:60" outlineLevel="1" x14ac:dyDescent="0.2">
      <c r="A72" s="138">
        <v>45</v>
      </c>
      <c r="B72" s="138" t="s">
        <v>218</v>
      </c>
      <c r="C72" s="170" t="s">
        <v>219</v>
      </c>
      <c r="D72" s="144" t="s">
        <v>211</v>
      </c>
      <c r="E72" s="151">
        <f>O61+O55+O51+O49+O30+O27+O19+O16</f>
        <v>113.89107999999999</v>
      </c>
      <c r="F72" s="176"/>
      <c r="G72" s="154">
        <f>F72*E72</f>
        <v>0</v>
      </c>
      <c r="H72" s="154">
        <v>0</v>
      </c>
      <c r="I72" s="154">
        <f>ROUND(E72*H72,2)</f>
        <v>0</v>
      </c>
      <c r="J72" s="154">
        <v>656</v>
      </c>
      <c r="K72" s="154">
        <f>ROUND(E72*J72,2)</f>
        <v>74712.55</v>
      </c>
      <c r="L72" s="154">
        <v>21</v>
      </c>
      <c r="M72" s="154">
        <f>G72*(1+L72/100)</f>
        <v>0</v>
      </c>
      <c r="N72" s="145">
        <v>0</v>
      </c>
      <c r="O72" s="145">
        <f>ROUND(E72*N72,5)</f>
        <v>0</v>
      </c>
      <c r="P72" s="145">
        <v>0</v>
      </c>
      <c r="Q72" s="145">
        <f>ROUND(E72*P72,5)</f>
        <v>0</v>
      </c>
      <c r="R72" s="145"/>
      <c r="S72" s="145"/>
      <c r="T72" s="146">
        <v>1.8720000000000001</v>
      </c>
      <c r="U72" s="145">
        <f>ROUND(E72*T72,2)</f>
        <v>213.2</v>
      </c>
      <c r="V72" s="137"/>
      <c r="W72" s="137"/>
      <c r="X72" s="137"/>
      <c r="Y72" s="137"/>
      <c r="Z72" s="137"/>
      <c r="AA72" s="137"/>
      <c r="AB72" s="137"/>
      <c r="AC72" s="137"/>
      <c r="AD72" s="137"/>
      <c r="AE72" s="137" t="s">
        <v>116</v>
      </c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</row>
    <row r="73" spans="1:60" x14ac:dyDescent="0.2">
      <c r="A73" s="139" t="s">
        <v>111</v>
      </c>
      <c r="B73" s="139" t="s">
        <v>74</v>
      </c>
      <c r="C73" s="172" t="s">
        <v>75</v>
      </c>
      <c r="D73" s="148"/>
      <c r="E73" s="153"/>
      <c r="F73" s="155"/>
      <c r="G73" s="155">
        <f>SUMIF(AE74:AE82,"&lt;&gt;NOR",G74:G82)</f>
        <v>0</v>
      </c>
      <c r="H73" s="155"/>
      <c r="I73" s="155">
        <f>SUM(I74:I82)</f>
        <v>75390.31</v>
      </c>
      <c r="J73" s="155"/>
      <c r="K73" s="155">
        <f>SUM(K74:K82)</f>
        <v>58689.15</v>
      </c>
      <c r="L73" s="155"/>
      <c r="M73" s="155">
        <f>SUM(M74:M82)</f>
        <v>0</v>
      </c>
      <c r="N73" s="149"/>
      <c r="O73" s="149">
        <f>SUM(O74:O81)</f>
        <v>0.68933</v>
      </c>
      <c r="P73" s="149"/>
      <c r="Q73" s="149">
        <f>SUM(Q74:Q82)</f>
        <v>6.2050000000000001E-2</v>
      </c>
      <c r="R73" s="149"/>
      <c r="S73" s="149"/>
      <c r="T73" s="150"/>
      <c r="U73" s="149">
        <f>SUM(U74:U82)</f>
        <v>138.51000000000002</v>
      </c>
      <c r="AE73" t="s">
        <v>112</v>
      </c>
    </row>
    <row r="74" spans="1:60" ht="22.5" outlineLevel="1" x14ac:dyDescent="0.2">
      <c r="A74" s="138">
        <v>46</v>
      </c>
      <c r="B74" s="138" t="s">
        <v>220</v>
      </c>
      <c r="C74" s="170" t="s">
        <v>221</v>
      </c>
      <c r="D74" s="144" t="s">
        <v>138</v>
      </c>
      <c r="E74" s="151">
        <v>45.96</v>
      </c>
      <c r="F74" s="176"/>
      <c r="G74" s="154">
        <f>F74*E74</f>
        <v>0</v>
      </c>
      <c r="H74" s="154">
        <v>0</v>
      </c>
      <c r="I74" s="154">
        <f t="shared" ref="I74:I82" si="24">ROUND(E74*H74,2)</f>
        <v>0</v>
      </c>
      <c r="J74" s="154">
        <v>42.4</v>
      </c>
      <c r="K74" s="154">
        <f t="shared" ref="K74:K82" si="25">ROUND(E74*J74,2)</f>
        <v>1948.7</v>
      </c>
      <c r="L74" s="154">
        <v>21</v>
      </c>
      <c r="M74" s="154">
        <f t="shared" ref="M74:M82" si="26">G74*(1+L74/100)</f>
        <v>0</v>
      </c>
      <c r="N74" s="145">
        <v>0</v>
      </c>
      <c r="O74" s="145">
        <f t="shared" ref="O74:O82" si="27">ROUND(E74*N74,5)</f>
        <v>0</v>
      </c>
      <c r="P74" s="145">
        <v>1.3500000000000001E-3</v>
      </c>
      <c r="Q74" s="145">
        <f t="shared" ref="Q74:Q82" si="28">ROUND(E74*P74,5)</f>
        <v>6.2050000000000001E-2</v>
      </c>
      <c r="R74" s="145"/>
      <c r="S74" s="145"/>
      <c r="T74" s="146">
        <v>0.08</v>
      </c>
      <c r="U74" s="145">
        <f t="shared" ref="U74:U82" si="29">ROUND(E74*T74,2)</f>
        <v>3.68</v>
      </c>
      <c r="V74" s="137"/>
      <c r="W74" s="137"/>
      <c r="X74" s="137"/>
      <c r="Y74" s="137"/>
      <c r="Z74" s="137"/>
      <c r="AA74" s="137"/>
      <c r="AB74" s="137"/>
      <c r="AC74" s="137"/>
      <c r="AD74" s="137"/>
      <c r="AE74" s="137" t="s">
        <v>116</v>
      </c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</row>
    <row r="75" spans="1:60" outlineLevel="1" x14ac:dyDescent="0.2">
      <c r="A75" s="138">
        <v>47</v>
      </c>
      <c r="B75" s="138" t="s">
        <v>222</v>
      </c>
      <c r="C75" s="170" t="s">
        <v>270</v>
      </c>
      <c r="D75" s="144" t="s">
        <v>138</v>
      </c>
      <c r="E75" s="151">
        <v>45.96</v>
      </c>
      <c r="F75" s="176"/>
      <c r="G75" s="154">
        <f t="shared" ref="G75:G82" si="30">F75*E75</f>
        <v>0</v>
      </c>
      <c r="H75" s="154">
        <v>137.16999999999999</v>
      </c>
      <c r="I75" s="154">
        <f t="shared" si="24"/>
        <v>6304.33</v>
      </c>
      <c r="J75" s="154">
        <v>418.83000000000004</v>
      </c>
      <c r="K75" s="154">
        <f t="shared" si="25"/>
        <v>19249.43</v>
      </c>
      <c r="L75" s="154">
        <v>21</v>
      </c>
      <c r="M75" s="154">
        <f t="shared" si="26"/>
        <v>0</v>
      </c>
      <c r="N75" s="145">
        <v>3.0400000000000002E-3</v>
      </c>
      <c r="O75" s="145">
        <f t="shared" si="27"/>
        <v>0.13972000000000001</v>
      </c>
      <c r="P75" s="145">
        <v>0</v>
      </c>
      <c r="Q75" s="145">
        <f t="shared" si="28"/>
        <v>0</v>
      </c>
      <c r="R75" s="145"/>
      <c r="S75" s="145"/>
      <c r="T75" s="146">
        <v>0.98111000000000004</v>
      </c>
      <c r="U75" s="145">
        <f t="shared" si="29"/>
        <v>45.09</v>
      </c>
      <c r="V75" s="137"/>
      <c r="W75" s="137"/>
      <c r="X75" s="137"/>
      <c r="Y75" s="137"/>
      <c r="Z75" s="137"/>
      <c r="AA75" s="137"/>
      <c r="AB75" s="137"/>
      <c r="AC75" s="137"/>
      <c r="AD75" s="137"/>
      <c r="AE75" s="137" t="s">
        <v>116</v>
      </c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</row>
    <row r="76" spans="1:60" ht="22.5" outlineLevel="1" x14ac:dyDescent="0.2">
      <c r="A76" s="138">
        <v>48</v>
      </c>
      <c r="B76" s="138" t="s">
        <v>223</v>
      </c>
      <c r="C76" s="170" t="s">
        <v>271</v>
      </c>
      <c r="D76" s="144" t="s">
        <v>138</v>
      </c>
      <c r="E76" s="151">
        <v>9</v>
      </c>
      <c r="F76" s="176"/>
      <c r="G76" s="154">
        <f t="shared" si="30"/>
        <v>0</v>
      </c>
      <c r="H76" s="154">
        <v>1024.7</v>
      </c>
      <c r="I76" s="154">
        <f t="shared" si="24"/>
        <v>9222.2999999999993</v>
      </c>
      <c r="J76" s="154">
        <v>153.29999999999995</v>
      </c>
      <c r="K76" s="154">
        <f t="shared" si="25"/>
        <v>1379.7</v>
      </c>
      <c r="L76" s="154">
        <v>21</v>
      </c>
      <c r="M76" s="154">
        <f t="shared" si="26"/>
        <v>0</v>
      </c>
      <c r="N76" s="145">
        <v>3.1199999999999999E-3</v>
      </c>
      <c r="O76" s="145">
        <f t="shared" si="27"/>
        <v>2.8080000000000001E-2</v>
      </c>
      <c r="P76" s="145">
        <v>0</v>
      </c>
      <c r="Q76" s="145">
        <f t="shared" si="28"/>
        <v>0</v>
      </c>
      <c r="R76" s="145"/>
      <c r="S76" s="145"/>
      <c r="T76" s="146">
        <v>0.37</v>
      </c>
      <c r="U76" s="145">
        <f t="shared" si="29"/>
        <v>3.33</v>
      </c>
      <c r="V76" s="137"/>
      <c r="W76" s="137"/>
      <c r="X76" s="137"/>
      <c r="Y76" s="137"/>
      <c r="Z76" s="137"/>
      <c r="AA76" s="137"/>
      <c r="AB76" s="137"/>
      <c r="AC76" s="137"/>
      <c r="AD76" s="137"/>
      <c r="AE76" s="137" t="s">
        <v>116</v>
      </c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</row>
    <row r="77" spans="1:60" ht="22.5" outlineLevel="1" x14ac:dyDescent="0.2">
      <c r="A77" s="138">
        <v>49</v>
      </c>
      <c r="B77" s="138" t="s">
        <v>224</v>
      </c>
      <c r="C77" s="170" t="s">
        <v>272</v>
      </c>
      <c r="D77" s="144" t="s">
        <v>138</v>
      </c>
      <c r="E77" s="151">
        <v>60.17</v>
      </c>
      <c r="F77" s="176"/>
      <c r="G77" s="154">
        <f t="shared" si="30"/>
        <v>0</v>
      </c>
      <c r="H77" s="154">
        <v>569.46</v>
      </c>
      <c r="I77" s="154">
        <f t="shared" si="24"/>
        <v>34264.410000000003</v>
      </c>
      <c r="J77" s="154">
        <v>118.53999999999996</v>
      </c>
      <c r="K77" s="154">
        <f t="shared" si="25"/>
        <v>7132.55</v>
      </c>
      <c r="L77" s="154">
        <v>21</v>
      </c>
      <c r="M77" s="154">
        <f t="shared" si="26"/>
        <v>0</v>
      </c>
      <c r="N77" s="145">
        <v>3.1199999999999999E-3</v>
      </c>
      <c r="O77" s="145">
        <f t="shared" si="27"/>
        <v>0.18773000000000001</v>
      </c>
      <c r="P77" s="145">
        <v>0</v>
      </c>
      <c r="Q77" s="145">
        <f t="shared" si="28"/>
        <v>0</v>
      </c>
      <c r="R77" s="145"/>
      <c r="S77" s="145"/>
      <c r="T77" s="146">
        <v>0.29399999999999998</v>
      </c>
      <c r="U77" s="145">
        <f t="shared" si="29"/>
        <v>17.690000000000001</v>
      </c>
      <c r="V77" s="137"/>
      <c r="W77" s="137"/>
      <c r="X77" s="137"/>
      <c r="Y77" s="137"/>
      <c r="Z77" s="137"/>
      <c r="AA77" s="137"/>
      <c r="AB77" s="137"/>
      <c r="AC77" s="137"/>
      <c r="AD77" s="137"/>
      <c r="AE77" s="137" t="s">
        <v>116</v>
      </c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</row>
    <row r="78" spans="1:60" outlineLevel="1" x14ac:dyDescent="0.2">
      <c r="A78" s="138">
        <v>50</v>
      </c>
      <c r="B78" s="138" t="s">
        <v>225</v>
      </c>
      <c r="C78" s="170" t="s">
        <v>226</v>
      </c>
      <c r="D78" s="144" t="s">
        <v>183</v>
      </c>
      <c r="E78" s="151">
        <v>3</v>
      </c>
      <c r="F78" s="176"/>
      <c r="G78" s="154">
        <f t="shared" si="30"/>
        <v>0</v>
      </c>
      <c r="H78" s="154">
        <v>17.95</v>
      </c>
      <c r="I78" s="154">
        <f t="shared" si="24"/>
        <v>53.85</v>
      </c>
      <c r="J78" s="154">
        <v>95.55</v>
      </c>
      <c r="K78" s="154">
        <f t="shared" si="25"/>
        <v>286.64999999999998</v>
      </c>
      <c r="L78" s="154">
        <v>21</v>
      </c>
      <c r="M78" s="154">
        <f t="shared" si="26"/>
        <v>0</v>
      </c>
      <c r="N78" s="145">
        <v>2.1000000000000001E-4</v>
      </c>
      <c r="O78" s="145">
        <f t="shared" si="27"/>
        <v>6.3000000000000003E-4</v>
      </c>
      <c r="P78" s="145">
        <v>0</v>
      </c>
      <c r="Q78" s="145">
        <f t="shared" si="28"/>
        <v>0</v>
      </c>
      <c r="R78" s="145"/>
      <c r="S78" s="145"/>
      <c r="T78" s="146">
        <v>0.20100000000000001</v>
      </c>
      <c r="U78" s="145">
        <f t="shared" si="29"/>
        <v>0.6</v>
      </c>
      <c r="V78" s="137"/>
      <c r="W78" s="137"/>
      <c r="X78" s="137"/>
      <c r="Y78" s="137"/>
      <c r="Z78" s="137"/>
      <c r="AA78" s="137"/>
      <c r="AB78" s="137"/>
      <c r="AC78" s="137"/>
      <c r="AD78" s="137"/>
      <c r="AE78" s="137" t="s">
        <v>116</v>
      </c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</row>
    <row r="79" spans="1:60" outlineLevel="1" x14ac:dyDescent="0.2">
      <c r="A79" s="138">
        <v>51</v>
      </c>
      <c r="B79" s="138" t="s">
        <v>227</v>
      </c>
      <c r="C79" s="170" t="s">
        <v>228</v>
      </c>
      <c r="D79" s="144" t="s">
        <v>138</v>
      </c>
      <c r="E79" s="151">
        <v>145.08000000000001</v>
      </c>
      <c r="F79" s="176"/>
      <c r="G79" s="154">
        <f t="shared" si="30"/>
        <v>0</v>
      </c>
      <c r="H79" s="154">
        <v>165.7</v>
      </c>
      <c r="I79" s="154">
        <f t="shared" si="24"/>
        <v>24039.759999999998</v>
      </c>
      <c r="J79" s="154">
        <v>182.3</v>
      </c>
      <c r="K79" s="154">
        <f t="shared" si="25"/>
        <v>26448.080000000002</v>
      </c>
      <c r="L79" s="154">
        <v>21</v>
      </c>
      <c r="M79" s="154">
        <f t="shared" si="26"/>
        <v>0</v>
      </c>
      <c r="N79" s="145">
        <v>2.1800000000000001E-3</v>
      </c>
      <c r="O79" s="145">
        <f t="shared" si="27"/>
        <v>0.31627</v>
      </c>
      <c r="P79" s="145">
        <v>0</v>
      </c>
      <c r="Q79" s="145">
        <f t="shared" si="28"/>
        <v>0</v>
      </c>
      <c r="R79" s="145"/>
      <c r="S79" s="145"/>
      <c r="T79" s="146">
        <v>0.44</v>
      </c>
      <c r="U79" s="145">
        <f t="shared" si="29"/>
        <v>63.84</v>
      </c>
      <c r="V79" s="137"/>
      <c r="W79" s="137"/>
      <c r="X79" s="137"/>
      <c r="Y79" s="137"/>
      <c r="Z79" s="137"/>
      <c r="AA79" s="137"/>
      <c r="AB79" s="137"/>
      <c r="AC79" s="137"/>
      <c r="AD79" s="137"/>
      <c r="AE79" s="137" t="s">
        <v>116</v>
      </c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</row>
    <row r="80" spans="1:60" ht="22.5" outlineLevel="1" x14ac:dyDescent="0.2">
      <c r="A80" s="138">
        <v>52</v>
      </c>
      <c r="B80" s="138" t="s">
        <v>229</v>
      </c>
      <c r="C80" s="170" t="s">
        <v>230</v>
      </c>
      <c r="D80" s="144" t="s">
        <v>138</v>
      </c>
      <c r="E80" s="151">
        <v>2.5</v>
      </c>
      <c r="F80" s="176"/>
      <c r="G80" s="154">
        <f t="shared" si="30"/>
        <v>0</v>
      </c>
      <c r="H80" s="154">
        <v>231.64</v>
      </c>
      <c r="I80" s="154">
        <f t="shared" si="24"/>
        <v>579.1</v>
      </c>
      <c r="J80" s="154">
        <v>159.86000000000001</v>
      </c>
      <c r="K80" s="154">
        <f t="shared" si="25"/>
        <v>399.65</v>
      </c>
      <c r="L80" s="154">
        <v>21</v>
      </c>
      <c r="M80" s="154">
        <f t="shared" si="26"/>
        <v>0</v>
      </c>
      <c r="N80" s="145">
        <v>2.5999999999999999E-3</v>
      </c>
      <c r="O80" s="145">
        <f t="shared" si="27"/>
        <v>6.4999999999999997E-3</v>
      </c>
      <c r="P80" s="145">
        <v>0</v>
      </c>
      <c r="Q80" s="145">
        <f t="shared" si="28"/>
        <v>0</v>
      </c>
      <c r="R80" s="145"/>
      <c r="S80" s="145"/>
      <c r="T80" s="146">
        <v>0.38585000000000003</v>
      </c>
      <c r="U80" s="145">
        <f t="shared" si="29"/>
        <v>0.96</v>
      </c>
      <c r="V80" s="137"/>
      <c r="W80" s="137"/>
      <c r="X80" s="137"/>
      <c r="Y80" s="137"/>
      <c r="Z80" s="137"/>
      <c r="AA80" s="137"/>
      <c r="AB80" s="137"/>
      <c r="AC80" s="137"/>
      <c r="AD80" s="137"/>
      <c r="AE80" s="137" t="s">
        <v>116</v>
      </c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</row>
    <row r="81" spans="1:60" outlineLevel="1" x14ac:dyDescent="0.2">
      <c r="A81" s="138"/>
      <c r="B81" s="138"/>
      <c r="C81" s="170" t="s">
        <v>273</v>
      </c>
      <c r="D81" s="144" t="s">
        <v>196</v>
      </c>
      <c r="E81" s="151">
        <v>4</v>
      </c>
      <c r="F81" s="176"/>
      <c r="G81" s="154">
        <f t="shared" ref="G81" si="31">F81*E81</f>
        <v>0</v>
      </c>
      <c r="H81" s="154">
        <v>231.64</v>
      </c>
      <c r="I81" s="154">
        <f t="shared" ref="I81" si="32">ROUND(E81*H81,2)</f>
        <v>926.56</v>
      </c>
      <c r="J81" s="154">
        <v>159.86000000000001</v>
      </c>
      <c r="K81" s="154">
        <f t="shared" ref="K81" si="33">ROUND(E81*J81,2)</f>
        <v>639.44000000000005</v>
      </c>
      <c r="L81" s="154">
        <v>21</v>
      </c>
      <c r="M81" s="154">
        <f t="shared" ref="M81" si="34">G81*(1+L81/100)</f>
        <v>0</v>
      </c>
      <c r="N81" s="145">
        <v>2.5999999999999999E-3</v>
      </c>
      <c r="O81" s="145">
        <f t="shared" ref="O81" si="35">ROUND(E81*N81,5)</f>
        <v>1.04E-2</v>
      </c>
      <c r="P81" s="145">
        <v>0</v>
      </c>
      <c r="Q81" s="145">
        <f t="shared" ref="Q81" si="36">ROUND(E81*P81,5)</f>
        <v>0</v>
      </c>
      <c r="R81" s="145"/>
      <c r="S81" s="145"/>
      <c r="T81" s="146"/>
      <c r="U81" s="145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</row>
    <row r="82" spans="1:60" outlineLevel="1" x14ac:dyDescent="0.2">
      <c r="A82" s="138">
        <v>53</v>
      </c>
      <c r="B82" s="138" t="s">
        <v>231</v>
      </c>
      <c r="C82" s="170" t="s">
        <v>232</v>
      </c>
      <c r="D82" s="144" t="s">
        <v>211</v>
      </c>
      <c r="E82" s="151">
        <f>O73</f>
        <v>0.68933</v>
      </c>
      <c r="F82" s="176"/>
      <c r="G82" s="154">
        <f t="shared" si="30"/>
        <v>0</v>
      </c>
      <c r="H82" s="154">
        <v>0</v>
      </c>
      <c r="I82" s="154">
        <f t="shared" si="24"/>
        <v>0</v>
      </c>
      <c r="J82" s="154">
        <v>1748</v>
      </c>
      <c r="K82" s="154">
        <f t="shared" si="25"/>
        <v>1204.95</v>
      </c>
      <c r="L82" s="154">
        <v>21</v>
      </c>
      <c r="M82" s="154">
        <f t="shared" si="26"/>
        <v>0</v>
      </c>
      <c r="N82" s="145">
        <v>0</v>
      </c>
      <c r="O82" s="145">
        <f t="shared" si="27"/>
        <v>0</v>
      </c>
      <c r="P82" s="145">
        <v>0</v>
      </c>
      <c r="Q82" s="145">
        <f t="shared" si="28"/>
        <v>0</v>
      </c>
      <c r="R82" s="145"/>
      <c r="S82" s="145"/>
      <c r="T82" s="146">
        <v>4.82</v>
      </c>
      <c r="U82" s="145">
        <f t="shared" si="29"/>
        <v>3.32</v>
      </c>
      <c r="V82" s="137"/>
      <c r="W82" s="137"/>
      <c r="X82" s="137"/>
      <c r="Y82" s="137"/>
      <c r="Z82" s="137"/>
      <c r="AA82" s="137"/>
      <c r="AB82" s="137"/>
      <c r="AC82" s="137"/>
      <c r="AD82" s="137"/>
      <c r="AE82" s="137" t="s">
        <v>116</v>
      </c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</row>
    <row r="83" spans="1:60" x14ac:dyDescent="0.2">
      <c r="A83" s="139" t="s">
        <v>111</v>
      </c>
      <c r="B83" s="139" t="s">
        <v>76</v>
      </c>
      <c r="C83" s="172" t="s">
        <v>77</v>
      </c>
      <c r="D83" s="148"/>
      <c r="E83" s="153"/>
      <c r="F83" s="155"/>
      <c r="G83" s="155">
        <f>SUMIF(AE84:AE86,"&lt;&gt;NOR",G84:G86)</f>
        <v>0</v>
      </c>
      <c r="H83" s="155"/>
      <c r="I83" s="155">
        <f>SUM(I84:I86)</f>
        <v>0</v>
      </c>
      <c r="J83" s="155"/>
      <c r="K83" s="155">
        <f>SUM(K84:K86)</f>
        <v>65856</v>
      </c>
      <c r="L83" s="155"/>
      <c r="M83" s="155">
        <f>SUM(M84:M86)</f>
        <v>0</v>
      </c>
      <c r="N83" s="149"/>
      <c r="O83" s="149">
        <f>SUM(O84:O86)</f>
        <v>0</v>
      </c>
      <c r="P83" s="149"/>
      <c r="Q83" s="149">
        <f>SUM(Q84:Q86)</f>
        <v>0</v>
      </c>
      <c r="R83" s="149"/>
      <c r="S83" s="149"/>
      <c r="T83" s="150"/>
      <c r="U83" s="149">
        <f>SUM(U84:U86)</f>
        <v>4.9000000000000004</v>
      </c>
      <c r="AE83" t="s">
        <v>112</v>
      </c>
    </row>
    <row r="84" spans="1:60" outlineLevel="1" x14ac:dyDescent="0.2">
      <c r="A84" s="138">
        <v>54</v>
      </c>
      <c r="B84" s="138" t="s">
        <v>233</v>
      </c>
      <c r="C84" s="170" t="s">
        <v>234</v>
      </c>
      <c r="D84" s="144" t="s">
        <v>183</v>
      </c>
      <c r="E84" s="151">
        <v>2</v>
      </c>
      <c r="F84" s="176"/>
      <c r="G84" s="154">
        <f>F84*E84</f>
        <v>0</v>
      </c>
      <c r="H84" s="154">
        <v>0</v>
      </c>
      <c r="I84" s="154">
        <f>ROUND(E84*H84,2)</f>
        <v>0</v>
      </c>
      <c r="J84" s="154">
        <v>908</v>
      </c>
      <c r="K84" s="154">
        <f>ROUND(E84*J84,2)</f>
        <v>1816</v>
      </c>
      <c r="L84" s="154">
        <v>21</v>
      </c>
      <c r="M84" s="154">
        <f>G84*(1+L84/100)</f>
        <v>0</v>
      </c>
      <c r="N84" s="145">
        <v>0</v>
      </c>
      <c r="O84" s="145">
        <f>ROUND(E84*N84,5)</f>
        <v>0</v>
      </c>
      <c r="P84" s="145">
        <v>0</v>
      </c>
      <c r="Q84" s="145">
        <f>ROUND(E84*P84,5)</f>
        <v>0</v>
      </c>
      <c r="R84" s="145"/>
      <c r="S84" s="145"/>
      <c r="T84" s="146">
        <v>2.4500000000000002</v>
      </c>
      <c r="U84" s="145">
        <f>ROUND(E84*T84,2)</f>
        <v>4.9000000000000004</v>
      </c>
      <c r="V84" s="137"/>
      <c r="W84" s="137"/>
      <c r="X84" s="137"/>
      <c r="Y84" s="137"/>
      <c r="Z84" s="137"/>
      <c r="AA84" s="137"/>
      <c r="AB84" s="137"/>
      <c r="AC84" s="137"/>
      <c r="AD84" s="137"/>
      <c r="AE84" s="137" t="s">
        <v>116</v>
      </c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</row>
    <row r="85" spans="1:60" outlineLevel="1" x14ac:dyDescent="0.2">
      <c r="A85" s="138">
        <v>55</v>
      </c>
      <c r="B85" s="138" t="s">
        <v>235</v>
      </c>
      <c r="C85" s="170" t="s">
        <v>236</v>
      </c>
      <c r="D85" s="144" t="s">
        <v>196</v>
      </c>
      <c r="E85" s="151">
        <v>2</v>
      </c>
      <c r="F85" s="176"/>
      <c r="G85" s="154">
        <f t="shared" ref="G85:G86" si="37">F85*E85</f>
        <v>0</v>
      </c>
      <c r="H85" s="154">
        <v>0</v>
      </c>
      <c r="I85" s="154">
        <f>ROUND(E85*H85,2)</f>
        <v>0</v>
      </c>
      <c r="J85" s="154">
        <v>25000</v>
      </c>
      <c r="K85" s="154">
        <f>ROUND(E85*J85,2)</f>
        <v>50000</v>
      </c>
      <c r="L85" s="154">
        <v>21</v>
      </c>
      <c r="M85" s="154">
        <f>G85*(1+L85/100)</f>
        <v>0</v>
      </c>
      <c r="N85" s="145">
        <v>0</v>
      </c>
      <c r="O85" s="145">
        <f>ROUND(E85*N85,5)</f>
        <v>0</v>
      </c>
      <c r="P85" s="145">
        <v>0</v>
      </c>
      <c r="Q85" s="145">
        <f>ROUND(E85*P85,5)</f>
        <v>0</v>
      </c>
      <c r="R85" s="145"/>
      <c r="S85" s="145"/>
      <c r="T85" s="146">
        <v>0</v>
      </c>
      <c r="U85" s="145">
        <f>ROUND(E85*T85,2)</f>
        <v>0</v>
      </c>
      <c r="V85" s="137"/>
      <c r="W85" s="137"/>
      <c r="X85" s="137"/>
      <c r="Y85" s="137"/>
      <c r="Z85" s="137"/>
      <c r="AA85" s="137"/>
      <c r="AB85" s="137"/>
      <c r="AC85" s="137"/>
      <c r="AD85" s="137"/>
      <c r="AE85" s="137" t="s">
        <v>116</v>
      </c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</row>
    <row r="86" spans="1:60" outlineLevel="1" x14ac:dyDescent="0.2">
      <c r="A86" s="138">
        <v>56</v>
      </c>
      <c r="B86" s="138" t="s">
        <v>237</v>
      </c>
      <c r="C86" s="170" t="s">
        <v>238</v>
      </c>
      <c r="D86" s="144" t="s">
        <v>115</v>
      </c>
      <c r="E86" s="151">
        <v>3.12</v>
      </c>
      <c r="F86" s="176"/>
      <c r="G86" s="154">
        <f t="shared" si="37"/>
        <v>0</v>
      </c>
      <c r="H86" s="154">
        <v>0</v>
      </c>
      <c r="I86" s="154">
        <f>ROUND(E86*H86,2)</f>
        <v>0</v>
      </c>
      <c r="J86" s="154">
        <v>4500</v>
      </c>
      <c r="K86" s="154">
        <f>ROUND(E86*J86,2)</f>
        <v>14040</v>
      </c>
      <c r="L86" s="154">
        <v>21</v>
      </c>
      <c r="M86" s="154">
        <f>G86*(1+L86/100)</f>
        <v>0</v>
      </c>
      <c r="N86" s="145">
        <v>0</v>
      </c>
      <c r="O86" s="145">
        <f>ROUND(E86*N86,5)</f>
        <v>0</v>
      </c>
      <c r="P86" s="145">
        <v>0</v>
      </c>
      <c r="Q86" s="145">
        <f>ROUND(E86*P86,5)</f>
        <v>0</v>
      </c>
      <c r="R86" s="145"/>
      <c r="S86" s="145"/>
      <c r="T86" s="146">
        <v>0</v>
      </c>
      <c r="U86" s="145">
        <f>ROUND(E86*T86,2)</f>
        <v>0</v>
      </c>
      <c r="V86" s="137"/>
      <c r="W86" s="137"/>
      <c r="X86" s="137"/>
      <c r="Y86" s="137"/>
      <c r="Z86" s="137"/>
      <c r="AA86" s="137"/>
      <c r="AB86" s="137"/>
      <c r="AC86" s="137"/>
      <c r="AD86" s="137"/>
      <c r="AE86" s="137" t="s">
        <v>116</v>
      </c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</row>
    <row r="87" spans="1:60" x14ac:dyDescent="0.2">
      <c r="A87" s="139" t="s">
        <v>111</v>
      </c>
      <c r="B87" s="139" t="s">
        <v>78</v>
      </c>
      <c r="C87" s="172" t="s">
        <v>79</v>
      </c>
      <c r="D87" s="148"/>
      <c r="E87" s="153"/>
      <c r="F87" s="155"/>
      <c r="G87" s="155">
        <f>SUMIF(AE88:AE90,"&lt;&gt;NOR",G88:G90)</f>
        <v>0</v>
      </c>
      <c r="H87" s="155"/>
      <c r="I87" s="155">
        <f>SUM(I88:I90)</f>
        <v>69.12</v>
      </c>
      <c r="J87" s="155"/>
      <c r="K87" s="155">
        <f>SUM(K88:K90)</f>
        <v>7402.13</v>
      </c>
      <c r="L87" s="155"/>
      <c r="M87" s="155">
        <f>SUM(M88:M90)</f>
        <v>0</v>
      </c>
      <c r="N87" s="149"/>
      <c r="O87" s="149">
        <f>SUM(O88:O90)</f>
        <v>5.4000000000000001E-4</v>
      </c>
      <c r="P87" s="149"/>
      <c r="Q87" s="149">
        <f>SUM(Q88:Q90)</f>
        <v>0</v>
      </c>
      <c r="R87" s="149"/>
      <c r="S87" s="149"/>
      <c r="T87" s="150"/>
      <c r="U87" s="149">
        <f>SUM(U88:U90)</f>
        <v>2.48</v>
      </c>
      <c r="AE87" t="s">
        <v>112</v>
      </c>
    </row>
    <row r="88" spans="1:60" outlineLevel="1" x14ac:dyDescent="0.2">
      <c r="A88" s="138">
        <v>57</v>
      </c>
      <c r="B88" s="138" t="s">
        <v>239</v>
      </c>
      <c r="C88" s="170" t="s">
        <v>240</v>
      </c>
      <c r="D88" s="144" t="s">
        <v>138</v>
      </c>
      <c r="E88" s="151">
        <v>4.5</v>
      </c>
      <c r="F88" s="176"/>
      <c r="G88" s="154">
        <f>F88*E88</f>
        <v>0</v>
      </c>
      <c r="H88" s="154">
        <v>15.36</v>
      </c>
      <c r="I88" s="154">
        <f>ROUND(E88*H88,2)</f>
        <v>69.12</v>
      </c>
      <c r="J88" s="154">
        <v>267.14</v>
      </c>
      <c r="K88" s="154">
        <f>ROUND(E88*J88,2)</f>
        <v>1202.1300000000001</v>
      </c>
      <c r="L88" s="154">
        <v>21</v>
      </c>
      <c r="M88" s="154">
        <f>G88*(1+L88/100)</f>
        <v>0</v>
      </c>
      <c r="N88" s="145">
        <v>1.2E-4</v>
      </c>
      <c r="O88" s="145">
        <f>ROUND(E88*N88,5)</f>
        <v>5.4000000000000001E-4</v>
      </c>
      <c r="P88" s="145">
        <v>0</v>
      </c>
      <c r="Q88" s="145">
        <f>ROUND(E88*P88,5)</f>
        <v>0</v>
      </c>
      <c r="R88" s="145"/>
      <c r="S88" s="145"/>
      <c r="T88" s="146">
        <v>0.55200000000000005</v>
      </c>
      <c r="U88" s="145">
        <f>ROUND(E88*T88,2)</f>
        <v>2.48</v>
      </c>
      <c r="V88" s="137"/>
      <c r="W88" s="137"/>
      <c r="X88" s="137"/>
      <c r="Y88" s="137"/>
      <c r="Z88" s="137"/>
      <c r="AA88" s="137"/>
      <c r="AB88" s="137"/>
      <c r="AC88" s="137"/>
      <c r="AD88" s="137"/>
      <c r="AE88" s="137" t="s">
        <v>116</v>
      </c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</row>
    <row r="89" spans="1:60" outlineLevel="1" x14ac:dyDescent="0.2">
      <c r="A89" s="138">
        <v>58</v>
      </c>
      <c r="B89" s="138" t="s">
        <v>241</v>
      </c>
      <c r="C89" s="170" t="s">
        <v>242</v>
      </c>
      <c r="D89" s="144" t="s">
        <v>196</v>
      </c>
      <c r="E89" s="151">
        <v>1</v>
      </c>
      <c r="F89" s="176"/>
      <c r="G89" s="154">
        <f t="shared" ref="G89:G90" si="38">F89*E89</f>
        <v>0</v>
      </c>
      <c r="H89" s="154">
        <v>0</v>
      </c>
      <c r="I89" s="154">
        <f>ROUND(E89*H89,2)</f>
        <v>0</v>
      </c>
      <c r="J89" s="154">
        <v>5500</v>
      </c>
      <c r="K89" s="154">
        <f>ROUND(E89*J89,2)</f>
        <v>5500</v>
      </c>
      <c r="L89" s="154">
        <v>21</v>
      </c>
      <c r="M89" s="154">
        <f>G89*(1+L89/100)</f>
        <v>0</v>
      </c>
      <c r="N89" s="145">
        <v>0</v>
      </c>
      <c r="O89" s="145">
        <f>ROUND(E89*N89,5)</f>
        <v>0</v>
      </c>
      <c r="P89" s="145">
        <v>0</v>
      </c>
      <c r="Q89" s="145">
        <f>ROUND(E89*P89,5)</f>
        <v>0</v>
      </c>
      <c r="R89" s="145"/>
      <c r="S89" s="145"/>
      <c r="T89" s="146">
        <v>0</v>
      </c>
      <c r="U89" s="145">
        <f>ROUND(E89*T89,2)</f>
        <v>0</v>
      </c>
      <c r="V89" s="137"/>
      <c r="W89" s="137"/>
      <c r="X89" s="137"/>
      <c r="Y89" s="137"/>
      <c r="Z89" s="137"/>
      <c r="AA89" s="137"/>
      <c r="AB89" s="137"/>
      <c r="AC89" s="137"/>
      <c r="AD89" s="137"/>
      <c r="AE89" s="137" t="s">
        <v>116</v>
      </c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</row>
    <row r="90" spans="1:60" outlineLevel="1" x14ac:dyDescent="0.2">
      <c r="A90" s="138">
        <v>59</v>
      </c>
      <c r="B90" s="138" t="s">
        <v>243</v>
      </c>
      <c r="C90" s="170" t="s">
        <v>244</v>
      </c>
      <c r="D90" s="144" t="s">
        <v>196</v>
      </c>
      <c r="E90" s="151">
        <v>2</v>
      </c>
      <c r="F90" s="176"/>
      <c r="G90" s="154">
        <f t="shared" si="38"/>
        <v>0</v>
      </c>
      <c r="H90" s="154">
        <v>0</v>
      </c>
      <c r="I90" s="154">
        <f>ROUND(E90*H90,2)</f>
        <v>0</v>
      </c>
      <c r="J90" s="154">
        <v>350</v>
      </c>
      <c r="K90" s="154">
        <f>ROUND(E90*J90,2)</f>
        <v>700</v>
      </c>
      <c r="L90" s="154">
        <v>21</v>
      </c>
      <c r="M90" s="154">
        <f>G90*(1+L90/100)</f>
        <v>0</v>
      </c>
      <c r="N90" s="145">
        <v>0</v>
      </c>
      <c r="O90" s="145">
        <f>ROUND(E90*N90,5)</f>
        <v>0</v>
      </c>
      <c r="P90" s="145">
        <v>0</v>
      </c>
      <c r="Q90" s="145">
        <f>ROUND(E90*P90,5)</f>
        <v>0</v>
      </c>
      <c r="R90" s="145"/>
      <c r="S90" s="145"/>
      <c r="T90" s="146">
        <v>0</v>
      </c>
      <c r="U90" s="145">
        <f>ROUND(E90*T90,2)</f>
        <v>0</v>
      </c>
      <c r="V90" s="137"/>
      <c r="W90" s="137"/>
      <c r="X90" s="137"/>
      <c r="Y90" s="137"/>
      <c r="Z90" s="137"/>
      <c r="AA90" s="137"/>
      <c r="AB90" s="137"/>
      <c r="AC90" s="137"/>
      <c r="AD90" s="137"/>
      <c r="AE90" s="137" t="s">
        <v>116</v>
      </c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</row>
    <row r="91" spans="1:60" x14ac:dyDescent="0.2">
      <c r="A91" s="139" t="s">
        <v>111</v>
      </c>
      <c r="B91" s="139" t="s">
        <v>80</v>
      </c>
      <c r="C91" s="172" t="s">
        <v>81</v>
      </c>
      <c r="D91" s="148"/>
      <c r="E91" s="153"/>
      <c r="F91" s="155"/>
      <c r="G91" s="155">
        <f>SUMIF(AE92:AE95,"&lt;&gt;NOR",G92:G95)</f>
        <v>0</v>
      </c>
      <c r="H91" s="155"/>
      <c r="I91" s="155">
        <f>SUM(I92:I95)</f>
        <v>172.8</v>
      </c>
      <c r="J91" s="155"/>
      <c r="K91" s="155">
        <f>SUM(K92:K95)</f>
        <v>288.3</v>
      </c>
      <c r="L91" s="155"/>
      <c r="M91" s="155">
        <f>SUM(M92:M95)</f>
        <v>0</v>
      </c>
      <c r="N91" s="149"/>
      <c r="O91" s="149">
        <f>SUM(O92:O95)</f>
        <v>7.000000000000001E-4</v>
      </c>
      <c r="P91" s="149"/>
      <c r="Q91" s="149">
        <f>SUM(Q92:Q95)</f>
        <v>0</v>
      </c>
      <c r="R91" s="149"/>
      <c r="S91" s="149"/>
      <c r="T91" s="150"/>
      <c r="U91" s="149">
        <f>SUM(U92:U95)</f>
        <v>0.76</v>
      </c>
      <c r="AE91" t="s">
        <v>112</v>
      </c>
    </row>
    <row r="92" spans="1:60" ht="22.5" outlineLevel="1" x14ac:dyDescent="0.2">
      <c r="A92" s="138">
        <v>60</v>
      </c>
      <c r="B92" s="138" t="s">
        <v>245</v>
      </c>
      <c r="C92" s="170" t="s">
        <v>246</v>
      </c>
      <c r="D92" s="144" t="s">
        <v>115</v>
      </c>
      <c r="E92" s="151">
        <v>2.12</v>
      </c>
      <c r="F92" s="176"/>
      <c r="G92" s="154">
        <f>F92*E92</f>
        <v>0</v>
      </c>
      <c r="H92" s="154">
        <v>1.27</v>
      </c>
      <c r="I92" s="154">
        <f>ROUND(E92*H92,2)</f>
        <v>2.69</v>
      </c>
      <c r="J92" s="154">
        <v>24.23</v>
      </c>
      <c r="K92" s="154">
        <f>ROUND(E92*J92,2)</f>
        <v>51.37</v>
      </c>
      <c r="L92" s="154">
        <v>21</v>
      </c>
      <c r="M92" s="154">
        <f>G92*(1+L92/100)</f>
        <v>0</v>
      </c>
      <c r="N92" s="145">
        <v>1.0000000000000001E-5</v>
      </c>
      <c r="O92" s="145">
        <f>ROUND(E92*N92,5)</f>
        <v>2.0000000000000002E-5</v>
      </c>
      <c r="P92" s="145">
        <v>0</v>
      </c>
      <c r="Q92" s="145">
        <f>ROUND(E92*P92,5)</f>
        <v>0</v>
      </c>
      <c r="R92" s="145"/>
      <c r="S92" s="145"/>
      <c r="T92" s="146">
        <v>7.1999999999999995E-2</v>
      </c>
      <c r="U92" s="145">
        <f>ROUND(E92*T92,2)</f>
        <v>0.15</v>
      </c>
      <c r="V92" s="137"/>
      <c r="W92" s="137"/>
      <c r="X92" s="137"/>
      <c r="Y92" s="137"/>
      <c r="Z92" s="137"/>
      <c r="AA92" s="137"/>
      <c r="AB92" s="137"/>
      <c r="AC92" s="137"/>
      <c r="AD92" s="137"/>
      <c r="AE92" s="137" t="s">
        <v>116</v>
      </c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</row>
    <row r="93" spans="1:60" outlineLevel="1" x14ac:dyDescent="0.2">
      <c r="A93" s="138"/>
      <c r="B93" s="138"/>
      <c r="C93" s="171" t="s">
        <v>247</v>
      </c>
      <c r="D93" s="147"/>
      <c r="E93" s="152">
        <v>0.68</v>
      </c>
      <c r="F93" s="154"/>
      <c r="G93" s="154"/>
      <c r="H93" s="154"/>
      <c r="I93" s="154"/>
      <c r="J93" s="154"/>
      <c r="K93" s="154"/>
      <c r="L93" s="154"/>
      <c r="M93" s="154"/>
      <c r="N93" s="145"/>
      <c r="O93" s="145"/>
      <c r="P93" s="145"/>
      <c r="Q93" s="145"/>
      <c r="R93" s="145"/>
      <c r="S93" s="145"/>
      <c r="T93" s="146"/>
      <c r="U93" s="145"/>
      <c r="V93" s="137"/>
      <c r="W93" s="137"/>
      <c r="X93" s="137"/>
      <c r="Y93" s="137"/>
      <c r="Z93" s="137"/>
      <c r="AA93" s="137"/>
      <c r="AB93" s="137"/>
      <c r="AC93" s="137"/>
      <c r="AD93" s="137"/>
      <c r="AE93" s="137" t="s">
        <v>118</v>
      </c>
      <c r="AF93" s="137">
        <v>0</v>
      </c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</row>
    <row r="94" spans="1:60" outlineLevel="1" x14ac:dyDescent="0.2">
      <c r="A94" s="138"/>
      <c r="B94" s="138"/>
      <c r="C94" s="171" t="s">
        <v>248</v>
      </c>
      <c r="D94" s="147"/>
      <c r="E94" s="152">
        <v>1.44</v>
      </c>
      <c r="F94" s="154"/>
      <c r="G94" s="154"/>
      <c r="H94" s="154"/>
      <c r="I94" s="154"/>
      <c r="J94" s="154"/>
      <c r="K94" s="154"/>
      <c r="L94" s="154"/>
      <c r="M94" s="154"/>
      <c r="N94" s="145"/>
      <c r="O94" s="145"/>
      <c r="P94" s="145"/>
      <c r="Q94" s="145"/>
      <c r="R94" s="145"/>
      <c r="S94" s="145"/>
      <c r="T94" s="146"/>
      <c r="U94" s="145"/>
      <c r="V94" s="137"/>
      <c r="W94" s="137"/>
      <c r="X94" s="137"/>
      <c r="Y94" s="137"/>
      <c r="Z94" s="137"/>
      <c r="AA94" s="137"/>
      <c r="AB94" s="137"/>
      <c r="AC94" s="137"/>
      <c r="AD94" s="137"/>
      <c r="AE94" s="137" t="s">
        <v>118</v>
      </c>
      <c r="AF94" s="137">
        <v>0</v>
      </c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</row>
    <row r="95" spans="1:60" outlineLevel="1" x14ac:dyDescent="0.2">
      <c r="A95" s="138">
        <v>61</v>
      </c>
      <c r="B95" s="138" t="s">
        <v>249</v>
      </c>
      <c r="C95" s="170" t="s">
        <v>250</v>
      </c>
      <c r="D95" s="144" t="s">
        <v>115</v>
      </c>
      <c r="E95" s="151">
        <v>2.12</v>
      </c>
      <c r="F95" s="176"/>
      <c r="G95" s="154">
        <f>F95*E95</f>
        <v>0</v>
      </c>
      <c r="H95" s="154">
        <v>80.239999999999995</v>
      </c>
      <c r="I95" s="154">
        <f>ROUND(E95*H95,2)</f>
        <v>170.11</v>
      </c>
      <c r="J95" s="154">
        <v>111.76</v>
      </c>
      <c r="K95" s="154">
        <f>ROUND(E95*J95,2)</f>
        <v>236.93</v>
      </c>
      <c r="L95" s="154">
        <v>21</v>
      </c>
      <c r="M95" s="154">
        <f>G95*(1+L95/100)</f>
        <v>0</v>
      </c>
      <c r="N95" s="145">
        <v>3.2000000000000003E-4</v>
      </c>
      <c r="O95" s="145">
        <f>ROUND(E95*N95,5)</f>
        <v>6.8000000000000005E-4</v>
      </c>
      <c r="P95" s="145">
        <v>0</v>
      </c>
      <c r="Q95" s="145">
        <f>ROUND(E95*P95,5)</f>
        <v>0</v>
      </c>
      <c r="R95" s="145"/>
      <c r="S95" s="145"/>
      <c r="T95" s="146">
        <v>0.28699999999999998</v>
      </c>
      <c r="U95" s="145">
        <f>ROUND(E95*T95,2)</f>
        <v>0.61</v>
      </c>
      <c r="V95" s="137"/>
      <c r="W95" s="137"/>
      <c r="X95" s="137"/>
      <c r="Y95" s="137"/>
      <c r="Z95" s="137"/>
      <c r="AA95" s="137"/>
      <c r="AB95" s="137"/>
      <c r="AC95" s="137"/>
      <c r="AD95" s="137"/>
      <c r="AE95" s="137" t="s">
        <v>116</v>
      </c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</row>
    <row r="96" spans="1:60" x14ac:dyDescent="0.2">
      <c r="A96" s="139" t="s">
        <v>111</v>
      </c>
      <c r="B96" s="139" t="s">
        <v>82</v>
      </c>
      <c r="C96" s="172" t="s">
        <v>83</v>
      </c>
      <c r="D96" s="148"/>
      <c r="E96" s="153"/>
      <c r="F96" s="155"/>
      <c r="G96" s="155">
        <f>SUMIF(AE97:AE103,"&lt;&gt;NOR",G97:G103)</f>
        <v>0</v>
      </c>
      <c r="H96" s="155"/>
      <c r="I96" s="155">
        <f>SUM(I97:I103)</f>
        <v>0</v>
      </c>
      <c r="J96" s="155"/>
      <c r="K96" s="155">
        <f>SUM(K97:K103)</f>
        <v>0</v>
      </c>
      <c r="L96" s="155"/>
      <c r="M96" s="155">
        <f>SUM(M97:M103)</f>
        <v>0</v>
      </c>
      <c r="N96" s="149"/>
      <c r="O96" s="149">
        <f>SUM(O97:O103)</f>
        <v>0</v>
      </c>
      <c r="P96" s="149"/>
      <c r="Q96" s="149">
        <f>SUM(Q97:Q103)</f>
        <v>0</v>
      </c>
      <c r="R96" s="149"/>
      <c r="S96" s="149"/>
      <c r="T96" s="150"/>
      <c r="U96" s="149">
        <f>SUM(U97:U103)</f>
        <v>0</v>
      </c>
      <c r="AE96" t="s">
        <v>112</v>
      </c>
    </row>
    <row r="97" spans="1:60" outlineLevel="1" x14ac:dyDescent="0.2">
      <c r="A97" s="138">
        <v>62</v>
      </c>
      <c r="B97" s="138" t="s">
        <v>52</v>
      </c>
      <c r="C97" s="170" t="s">
        <v>251</v>
      </c>
      <c r="D97" s="144" t="s">
        <v>196</v>
      </c>
      <c r="E97" s="151">
        <v>4</v>
      </c>
      <c r="F97" s="176"/>
      <c r="G97" s="154">
        <f>F97*E97</f>
        <v>0</v>
      </c>
      <c r="H97" s="154">
        <v>0</v>
      </c>
      <c r="I97" s="154">
        <f t="shared" ref="I97:I103" si="39">ROUND(E97*H97,2)</f>
        <v>0</v>
      </c>
      <c r="J97" s="154">
        <v>0</v>
      </c>
      <c r="K97" s="154">
        <f t="shared" ref="K97:K103" si="40">ROUND(E97*J97,2)</f>
        <v>0</v>
      </c>
      <c r="L97" s="154">
        <v>21</v>
      </c>
      <c r="M97" s="154">
        <f t="shared" ref="M97:M103" si="41">G97*(1+L97/100)</f>
        <v>0</v>
      </c>
      <c r="N97" s="145">
        <v>0</v>
      </c>
      <c r="O97" s="145">
        <f t="shared" ref="O97:O103" si="42">ROUND(E97*N97,5)</f>
        <v>0</v>
      </c>
      <c r="P97" s="145">
        <v>0</v>
      </c>
      <c r="Q97" s="145">
        <f t="shared" ref="Q97:Q103" si="43">ROUND(E97*P97,5)</f>
        <v>0</v>
      </c>
      <c r="R97" s="145"/>
      <c r="S97" s="145"/>
      <c r="T97" s="146">
        <v>0</v>
      </c>
      <c r="U97" s="145">
        <f t="shared" ref="U97:U103" si="44">ROUND(E97*T97,2)</f>
        <v>0</v>
      </c>
      <c r="V97" s="137"/>
      <c r="W97" s="137"/>
      <c r="X97" s="137"/>
      <c r="Y97" s="137"/>
      <c r="Z97" s="137"/>
      <c r="AA97" s="137"/>
      <c r="AB97" s="137"/>
      <c r="AC97" s="137"/>
      <c r="AD97" s="137"/>
      <c r="AE97" s="137" t="s">
        <v>116</v>
      </c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</row>
    <row r="98" spans="1:60" outlineLevel="1" x14ac:dyDescent="0.2">
      <c r="A98" s="138">
        <v>63</v>
      </c>
      <c r="B98" s="138" t="s">
        <v>252</v>
      </c>
      <c r="C98" s="170" t="s">
        <v>253</v>
      </c>
      <c r="D98" s="144" t="s">
        <v>196</v>
      </c>
      <c r="E98" s="151">
        <v>1</v>
      </c>
      <c r="F98" s="176"/>
      <c r="G98" s="154">
        <f t="shared" ref="G98:G103" si="45">F98*E98</f>
        <v>0</v>
      </c>
      <c r="H98" s="154">
        <v>0</v>
      </c>
      <c r="I98" s="154">
        <f t="shared" si="39"/>
        <v>0</v>
      </c>
      <c r="J98" s="154">
        <v>0</v>
      </c>
      <c r="K98" s="154">
        <f t="shared" si="40"/>
        <v>0</v>
      </c>
      <c r="L98" s="154">
        <v>21</v>
      </c>
      <c r="M98" s="154">
        <f t="shared" si="41"/>
        <v>0</v>
      </c>
      <c r="N98" s="145">
        <v>0</v>
      </c>
      <c r="O98" s="145">
        <f t="shared" si="42"/>
        <v>0</v>
      </c>
      <c r="P98" s="145">
        <v>0</v>
      </c>
      <c r="Q98" s="145">
        <f t="shared" si="43"/>
        <v>0</v>
      </c>
      <c r="R98" s="145"/>
      <c r="S98" s="145"/>
      <c r="T98" s="146">
        <v>0</v>
      </c>
      <c r="U98" s="145">
        <f t="shared" si="44"/>
        <v>0</v>
      </c>
      <c r="V98" s="137"/>
      <c r="W98" s="137"/>
      <c r="X98" s="137"/>
      <c r="Y98" s="137"/>
      <c r="Z98" s="137"/>
      <c r="AA98" s="137"/>
      <c r="AB98" s="137"/>
      <c r="AC98" s="137"/>
      <c r="AD98" s="137"/>
      <c r="AE98" s="137" t="s">
        <v>116</v>
      </c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</row>
    <row r="99" spans="1:60" outlineLevel="1" x14ac:dyDescent="0.2">
      <c r="A99" s="138">
        <v>64</v>
      </c>
      <c r="B99" s="138" t="s">
        <v>56</v>
      </c>
      <c r="C99" s="170" t="s">
        <v>254</v>
      </c>
      <c r="D99" s="144" t="s">
        <v>138</v>
      </c>
      <c r="E99" s="151">
        <v>5.0999999999999996</v>
      </c>
      <c r="F99" s="176"/>
      <c r="G99" s="154">
        <f t="shared" si="45"/>
        <v>0</v>
      </c>
      <c r="H99" s="154">
        <v>0</v>
      </c>
      <c r="I99" s="154">
        <f t="shared" si="39"/>
        <v>0</v>
      </c>
      <c r="J99" s="154">
        <v>0</v>
      </c>
      <c r="K99" s="154">
        <f t="shared" si="40"/>
        <v>0</v>
      </c>
      <c r="L99" s="154">
        <v>21</v>
      </c>
      <c r="M99" s="154">
        <f t="shared" si="41"/>
        <v>0</v>
      </c>
      <c r="N99" s="145">
        <v>0</v>
      </c>
      <c r="O99" s="145">
        <f t="shared" si="42"/>
        <v>0</v>
      </c>
      <c r="P99" s="145">
        <v>0</v>
      </c>
      <c r="Q99" s="145">
        <f t="shared" si="43"/>
        <v>0</v>
      </c>
      <c r="R99" s="145"/>
      <c r="S99" s="145"/>
      <c r="T99" s="146">
        <v>0</v>
      </c>
      <c r="U99" s="145">
        <f t="shared" si="44"/>
        <v>0</v>
      </c>
      <c r="V99" s="137"/>
      <c r="W99" s="137"/>
      <c r="X99" s="137"/>
      <c r="Y99" s="137"/>
      <c r="Z99" s="137"/>
      <c r="AA99" s="137"/>
      <c r="AB99" s="137"/>
      <c r="AC99" s="137"/>
      <c r="AD99" s="137"/>
      <c r="AE99" s="137" t="s">
        <v>116</v>
      </c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</row>
    <row r="100" spans="1:60" outlineLevel="1" x14ac:dyDescent="0.2">
      <c r="A100" s="138">
        <v>65</v>
      </c>
      <c r="B100" s="138" t="s">
        <v>255</v>
      </c>
      <c r="C100" s="170" t="s">
        <v>265</v>
      </c>
      <c r="D100" s="144" t="s">
        <v>196</v>
      </c>
      <c r="E100" s="151">
        <v>1</v>
      </c>
      <c r="F100" s="176"/>
      <c r="G100" s="154">
        <f t="shared" si="45"/>
        <v>0</v>
      </c>
      <c r="H100" s="154">
        <v>0</v>
      </c>
      <c r="I100" s="154">
        <f t="shared" si="39"/>
        <v>0</v>
      </c>
      <c r="J100" s="154">
        <v>0</v>
      </c>
      <c r="K100" s="154">
        <f t="shared" si="40"/>
        <v>0</v>
      </c>
      <c r="L100" s="154">
        <v>21</v>
      </c>
      <c r="M100" s="154">
        <f t="shared" si="41"/>
        <v>0</v>
      </c>
      <c r="N100" s="145">
        <v>0</v>
      </c>
      <c r="O100" s="145">
        <f t="shared" si="42"/>
        <v>0</v>
      </c>
      <c r="P100" s="145">
        <v>0</v>
      </c>
      <c r="Q100" s="145">
        <f t="shared" si="43"/>
        <v>0</v>
      </c>
      <c r="R100" s="145"/>
      <c r="S100" s="145"/>
      <c r="T100" s="146">
        <v>0</v>
      </c>
      <c r="U100" s="145">
        <f t="shared" si="44"/>
        <v>0</v>
      </c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 t="s">
        <v>116</v>
      </c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</row>
    <row r="101" spans="1:60" outlineLevel="1" x14ac:dyDescent="0.2">
      <c r="A101" s="138">
        <v>66</v>
      </c>
      <c r="B101" s="138" t="s">
        <v>256</v>
      </c>
      <c r="C101" s="170" t="s">
        <v>257</v>
      </c>
      <c r="D101" s="144" t="s">
        <v>196</v>
      </c>
      <c r="E101" s="151">
        <v>2</v>
      </c>
      <c r="F101" s="176"/>
      <c r="G101" s="154">
        <f t="shared" si="45"/>
        <v>0</v>
      </c>
      <c r="H101" s="154">
        <v>0</v>
      </c>
      <c r="I101" s="154">
        <f t="shared" si="39"/>
        <v>0</v>
      </c>
      <c r="J101" s="154">
        <v>0</v>
      </c>
      <c r="K101" s="154">
        <f t="shared" si="40"/>
        <v>0</v>
      </c>
      <c r="L101" s="154">
        <v>21</v>
      </c>
      <c r="M101" s="154">
        <f t="shared" si="41"/>
        <v>0</v>
      </c>
      <c r="N101" s="145">
        <v>0</v>
      </c>
      <c r="O101" s="145">
        <f t="shared" si="42"/>
        <v>0</v>
      </c>
      <c r="P101" s="145">
        <v>0</v>
      </c>
      <c r="Q101" s="145">
        <f t="shared" si="43"/>
        <v>0</v>
      </c>
      <c r="R101" s="145"/>
      <c r="S101" s="145"/>
      <c r="T101" s="146">
        <v>0</v>
      </c>
      <c r="U101" s="145">
        <f t="shared" si="44"/>
        <v>0</v>
      </c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 t="s">
        <v>116</v>
      </c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</row>
    <row r="102" spans="1:60" outlineLevel="1" x14ac:dyDescent="0.2">
      <c r="A102" s="138">
        <v>67</v>
      </c>
      <c r="B102" s="138" t="s">
        <v>54</v>
      </c>
      <c r="C102" s="170" t="s">
        <v>258</v>
      </c>
      <c r="D102" s="144" t="s">
        <v>138</v>
      </c>
      <c r="E102" s="151">
        <v>198</v>
      </c>
      <c r="F102" s="176"/>
      <c r="G102" s="154">
        <f t="shared" si="45"/>
        <v>0</v>
      </c>
      <c r="H102" s="154">
        <v>0</v>
      </c>
      <c r="I102" s="154">
        <f t="shared" si="39"/>
        <v>0</v>
      </c>
      <c r="J102" s="154">
        <v>0</v>
      </c>
      <c r="K102" s="154">
        <f t="shared" si="40"/>
        <v>0</v>
      </c>
      <c r="L102" s="154">
        <v>21</v>
      </c>
      <c r="M102" s="154">
        <f t="shared" si="41"/>
        <v>0</v>
      </c>
      <c r="N102" s="145">
        <v>0</v>
      </c>
      <c r="O102" s="145">
        <f t="shared" si="42"/>
        <v>0</v>
      </c>
      <c r="P102" s="145">
        <v>0</v>
      </c>
      <c r="Q102" s="145">
        <f t="shared" si="43"/>
        <v>0</v>
      </c>
      <c r="R102" s="145"/>
      <c r="S102" s="145"/>
      <c r="T102" s="146">
        <v>0</v>
      </c>
      <c r="U102" s="145">
        <f t="shared" si="44"/>
        <v>0</v>
      </c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 t="s">
        <v>116</v>
      </c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</row>
    <row r="103" spans="1:60" outlineLevel="1" x14ac:dyDescent="0.2">
      <c r="A103" s="138">
        <v>68</v>
      </c>
      <c r="B103" s="138" t="s">
        <v>259</v>
      </c>
      <c r="C103" s="170" t="s">
        <v>260</v>
      </c>
      <c r="D103" s="144" t="s">
        <v>196</v>
      </c>
      <c r="E103" s="151">
        <v>2</v>
      </c>
      <c r="F103" s="176"/>
      <c r="G103" s="154">
        <f t="shared" si="45"/>
        <v>0</v>
      </c>
      <c r="H103" s="154">
        <v>0</v>
      </c>
      <c r="I103" s="154">
        <f t="shared" si="39"/>
        <v>0</v>
      </c>
      <c r="J103" s="154">
        <v>0</v>
      </c>
      <c r="K103" s="154">
        <f t="shared" si="40"/>
        <v>0</v>
      </c>
      <c r="L103" s="154">
        <v>21</v>
      </c>
      <c r="M103" s="154">
        <f t="shared" si="41"/>
        <v>0</v>
      </c>
      <c r="N103" s="145">
        <v>0</v>
      </c>
      <c r="O103" s="145">
        <f t="shared" si="42"/>
        <v>0</v>
      </c>
      <c r="P103" s="145">
        <v>0</v>
      </c>
      <c r="Q103" s="145">
        <f t="shared" si="43"/>
        <v>0</v>
      </c>
      <c r="R103" s="145"/>
      <c r="S103" s="145"/>
      <c r="T103" s="146">
        <v>0</v>
      </c>
      <c r="U103" s="145">
        <f t="shared" si="44"/>
        <v>0</v>
      </c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 t="s">
        <v>116</v>
      </c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</row>
    <row r="104" spans="1:60" x14ac:dyDescent="0.2">
      <c r="A104" s="139" t="s">
        <v>111</v>
      </c>
      <c r="B104" s="139" t="s">
        <v>84</v>
      </c>
      <c r="C104" s="172" t="s">
        <v>26</v>
      </c>
      <c r="D104" s="148"/>
      <c r="E104" s="153"/>
      <c r="F104" s="155"/>
      <c r="G104" s="155">
        <f>G105</f>
        <v>0</v>
      </c>
      <c r="H104" s="155"/>
      <c r="I104" s="155">
        <f>SUM(I105:I105)</f>
        <v>0</v>
      </c>
      <c r="J104" s="155"/>
      <c r="K104" s="155">
        <f>SUM(K105:K105)</f>
        <v>119360</v>
      </c>
      <c r="L104" s="155"/>
      <c r="M104" s="155">
        <f>SUM(M105:M105)</f>
        <v>0</v>
      </c>
      <c r="N104" s="149"/>
      <c r="O104" s="149">
        <f>SUM(O105:O105)</f>
        <v>0</v>
      </c>
      <c r="P104" s="149"/>
      <c r="Q104" s="149">
        <f>SUM(Q105:Q105)</f>
        <v>0</v>
      </c>
      <c r="R104" s="149"/>
      <c r="S104" s="149"/>
      <c r="T104" s="150"/>
      <c r="U104" s="149">
        <f>SUM(U105:U105)</f>
        <v>0</v>
      </c>
      <c r="AE104" t="s">
        <v>112</v>
      </c>
    </row>
    <row r="105" spans="1:60" outlineLevel="1" x14ac:dyDescent="0.2">
      <c r="A105" s="164">
        <v>69</v>
      </c>
      <c r="B105" s="164" t="s">
        <v>261</v>
      </c>
      <c r="C105" s="173" t="s">
        <v>262</v>
      </c>
      <c r="D105" s="165" t="s">
        <v>196</v>
      </c>
      <c r="E105" s="166">
        <v>1</v>
      </c>
      <c r="F105" s="177"/>
      <c r="G105" s="167">
        <f>F105*E105</f>
        <v>0</v>
      </c>
      <c r="H105" s="167">
        <v>0</v>
      </c>
      <c r="I105" s="167">
        <f>ROUND(E105*H105,2)</f>
        <v>0</v>
      </c>
      <c r="J105" s="167">
        <v>119360</v>
      </c>
      <c r="K105" s="167">
        <f>ROUND(E105*J105,2)</f>
        <v>119360</v>
      </c>
      <c r="L105" s="167">
        <v>21</v>
      </c>
      <c r="M105" s="167">
        <f>G105*(1+L105/100)</f>
        <v>0</v>
      </c>
      <c r="N105" s="168">
        <v>0</v>
      </c>
      <c r="O105" s="168">
        <f>ROUND(E105*N105,5)</f>
        <v>0</v>
      </c>
      <c r="P105" s="168">
        <v>0</v>
      </c>
      <c r="Q105" s="168">
        <f>ROUND(E105*P105,5)</f>
        <v>0</v>
      </c>
      <c r="R105" s="168"/>
      <c r="S105" s="168"/>
      <c r="T105" s="169">
        <v>0</v>
      </c>
      <c r="U105" s="168">
        <f>ROUND(E105*T105,2)</f>
        <v>0</v>
      </c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 t="s">
        <v>116</v>
      </c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</row>
    <row r="106" spans="1:60" x14ac:dyDescent="0.2">
      <c r="A106" s="4"/>
      <c r="B106" s="5" t="s">
        <v>263</v>
      </c>
      <c r="C106" s="174" t="s">
        <v>263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C106">
        <v>15</v>
      </c>
      <c r="AD106">
        <v>21</v>
      </c>
    </row>
    <row r="107" spans="1:60" x14ac:dyDescent="0.2">
      <c r="C107" s="175"/>
      <c r="AE107" t="s">
        <v>264</v>
      </c>
    </row>
  </sheetData>
  <sheetProtection selectLockedCells="1"/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45</vt:i4>
      </vt:variant>
    </vt:vector>
  </HeadingPairs>
  <TitlesOfParts>
    <vt:vector size="50" baseType="lpstr">
      <vt:lpstr>Pokyny pro vyplnění</vt:lpstr>
      <vt:lpstr>Stavba</vt:lpstr>
      <vt:lpstr>VzorPolozky</vt:lpstr>
      <vt:lpstr>Rozpočet Pol</vt:lpstr>
      <vt:lpstr>List1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matrika-u</cp:lastModifiedBy>
  <cp:lastPrinted>2014-02-28T09:52:57Z</cp:lastPrinted>
  <dcterms:created xsi:type="dcterms:W3CDTF">2009-04-08T07:15:50Z</dcterms:created>
  <dcterms:modified xsi:type="dcterms:W3CDTF">2023-02-20T14:42:43Z</dcterms:modified>
</cp:coreProperties>
</file>