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056" yWindow="36" windowWidth="18624" windowHeight="11772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  <sheet name="Vytápění" sheetId="13" r:id="rId5"/>
    <sheet name="VZT" sheetId="14" r:id="rId6"/>
    <sheet name="FVE" sheetId="15" r:id="rId7"/>
  </sheets>
  <externalReferences>
    <externalReference r:id="rId8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Pol'!$A$1:$U$111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44" i="14" l="1"/>
  <c r="I46" i="14"/>
  <c r="H35" i="14"/>
  <c r="H36" i="14"/>
  <c r="H37" i="14"/>
  <c r="I37" i="14" s="1"/>
  <c r="H38" i="14"/>
  <c r="I38" i="14" s="1"/>
  <c r="H39" i="14"/>
  <c r="I39" i="14" s="1"/>
  <c r="H40" i="14"/>
  <c r="H41" i="14"/>
  <c r="H42" i="14"/>
  <c r="H43" i="14"/>
  <c r="I43" i="14" s="1"/>
  <c r="H44" i="14"/>
  <c r="H45" i="14"/>
  <c r="I45" i="14" s="1"/>
  <c r="H46" i="14"/>
  <c r="H47" i="14"/>
  <c r="I47" i="14" s="1"/>
  <c r="H48" i="14"/>
  <c r="I34" i="14"/>
  <c r="H34" i="14"/>
  <c r="I13" i="14"/>
  <c r="I21" i="14"/>
  <c r="I29" i="14"/>
  <c r="I30" i="14"/>
  <c r="H6" i="14"/>
  <c r="I6" i="14" s="1"/>
  <c r="H7" i="14"/>
  <c r="I7" i="14" s="1"/>
  <c r="H8" i="14"/>
  <c r="I8" i="14" s="1"/>
  <c r="H9" i="14"/>
  <c r="I9" i="14" s="1"/>
  <c r="H10" i="14"/>
  <c r="I10" i="14" s="1"/>
  <c r="H11" i="14"/>
  <c r="I11" i="14" s="1"/>
  <c r="H12" i="14"/>
  <c r="I12" i="14" s="1"/>
  <c r="H13" i="14"/>
  <c r="H14" i="14"/>
  <c r="I14" i="14" s="1"/>
  <c r="H15" i="14"/>
  <c r="I15" i="14" s="1"/>
  <c r="H16" i="14"/>
  <c r="I16" i="14" s="1"/>
  <c r="H17" i="14"/>
  <c r="I17" i="14" s="1"/>
  <c r="H18" i="14"/>
  <c r="I18" i="14" s="1"/>
  <c r="H19" i="14"/>
  <c r="I19" i="14" s="1"/>
  <c r="H20" i="14"/>
  <c r="I20" i="14" s="1"/>
  <c r="H21" i="14"/>
  <c r="H22" i="14"/>
  <c r="I22" i="14" s="1"/>
  <c r="H23" i="14"/>
  <c r="I23" i="14" s="1"/>
  <c r="H24" i="14"/>
  <c r="I24" i="14" s="1"/>
  <c r="H25" i="14"/>
  <c r="I25" i="14" s="1"/>
  <c r="H26" i="14"/>
  <c r="I26" i="14" s="1"/>
  <c r="H27" i="14"/>
  <c r="I27" i="14" s="1"/>
  <c r="H28" i="14"/>
  <c r="I28" i="14" s="1"/>
  <c r="H29" i="14"/>
  <c r="H30" i="14"/>
  <c r="H31" i="14"/>
  <c r="I31" i="14" s="1"/>
  <c r="H32" i="14"/>
  <c r="I32" i="14" s="1"/>
  <c r="H33" i="14"/>
  <c r="I33" i="14" s="1"/>
  <c r="I5" i="14"/>
  <c r="H5" i="14"/>
  <c r="Q103" i="12" l="1"/>
  <c r="O103" i="12"/>
  <c r="K103" i="12"/>
  <c r="I103" i="12"/>
  <c r="G103" i="12"/>
  <c r="M103" i="12" s="1"/>
  <c r="I48" i="14" l="1"/>
  <c r="I40" i="14"/>
  <c r="I35" i="14"/>
  <c r="I50" i="14" l="1"/>
  <c r="Q107" i="12"/>
  <c r="Q108" i="12"/>
  <c r="Q109" i="12"/>
  <c r="O107" i="12"/>
  <c r="O108" i="12"/>
  <c r="O109" i="12"/>
  <c r="G109" i="12"/>
  <c r="G108" i="12"/>
  <c r="G107" i="12"/>
  <c r="M107" i="12" s="1"/>
  <c r="I107" i="12"/>
  <c r="K107" i="12"/>
  <c r="D3" i="15"/>
  <c r="D9" i="15" s="1"/>
  <c r="D11" i="15" s="1"/>
  <c r="G81" i="13"/>
  <c r="G80" i="13"/>
  <c r="G79" i="13"/>
  <c r="G78" i="13"/>
  <c r="G77" i="13"/>
  <c r="G76" i="13"/>
  <c r="G75" i="13"/>
  <c r="G74" i="13"/>
  <c r="G73" i="13"/>
  <c r="G72" i="13"/>
  <c r="G71" i="13"/>
  <c r="G70" i="13"/>
  <c r="A70" i="13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G69" i="13"/>
  <c r="G66" i="13"/>
  <c r="G65" i="13"/>
  <c r="G63" i="13"/>
  <c r="G62" i="13"/>
  <c r="G61" i="13"/>
  <c r="G60" i="13"/>
  <c r="G59" i="13"/>
  <c r="G57" i="13"/>
  <c r="G56" i="13"/>
  <c r="G54" i="13"/>
  <c r="A57" i="13"/>
  <c r="A60" i="13" s="1"/>
  <c r="A61" i="13" s="1"/>
  <c r="A62" i="13" s="1"/>
  <c r="A63" i="13" s="1"/>
  <c r="G52" i="13"/>
  <c r="G48" i="13"/>
  <c r="G47" i="13"/>
  <c r="G46" i="13"/>
  <c r="G45" i="13"/>
  <c r="G44" i="13"/>
  <c r="G43" i="13"/>
  <c r="G42" i="13"/>
  <c r="G41" i="13"/>
  <c r="G40" i="13"/>
  <c r="G39" i="13"/>
  <c r="G38" i="13"/>
  <c r="A40" i="13"/>
  <c r="A41" i="13" s="1"/>
  <c r="A42" i="13" s="1"/>
  <c r="A43" i="13" s="1"/>
  <c r="A44" i="13" s="1"/>
  <c r="A45" i="13" s="1"/>
  <c r="A46" i="13" s="1"/>
  <c r="A47" i="13" s="1"/>
  <c r="A48" i="13" s="1"/>
  <c r="G35" i="13"/>
  <c r="E34" i="13"/>
  <c r="G34" i="13" s="1"/>
  <c r="G33" i="13"/>
  <c r="E33" i="13"/>
  <c r="E32" i="13"/>
  <c r="G32" i="13" s="1"/>
  <c r="G31" i="13"/>
  <c r="E31" i="13"/>
  <c r="G30" i="13"/>
  <c r="E30" i="13"/>
  <c r="G29" i="13"/>
  <c r="E29" i="13"/>
  <c r="E28" i="13"/>
  <c r="G28" i="13" s="1"/>
  <c r="G27" i="13"/>
  <c r="G26" i="13"/>
  <c r="G25" i="13"/>
  <c r="G24" i="13"/>
  <c r="G21" i="13" s="1"/>
  <c r="G23" i="13"/>
  <c r="A24" i="13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G22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G5" i="13"/>
  <c r="G4" i="13"/>
  <c r="G37" i="13" l="1"/>
  <c r="G50" i="13"/>
  <c r="G3" i="13"/>
  <c r="G2" i="13" s="1"/>
  <c r="G68" i="13"/>
  <c r="H32" i="1" l="1"/>
  <c r="E76" i="12" l="1"/>
  <c r="E52" i="12"/>
  <c r="O112" i="12" l="1"/>
  <c r="Q112" i="12"/>
  <c r="G112" i="12"/>
  <c r="G111" i="12" l="1"/>
  <c r="G110" i="12" s="1"/>
  <c r="I61" i="1" s="1"/>
  <c r="I19" i="1" s="1"/>
  <c r="G106" i="12" l="1"/>
  <c r="G105" i="12" s="1"/>
  <c r="G100" i="12"/>
  <c r="G102" i="12"/>
  <c r="G104" i="12"/>
  <c r="G98" i="12"/>
  <c r="G95" i="12"/>
  <c r="G96" i="12"/>
  <c r="G94" i="12"/>
  <c r="G83" i="12"/>
  <c r="G85" i="12"/>
  <c r="G86" i="12"/>
  <c r="G87" i="12"/>
  <c r="G88" i="12"/>
  <c r="G90" i="12"/>
  <c r="G91" i="12"/>
  <c r="G92" i="12"/>
  <c r="G81" i="12"/>
  <c r="G74" i="12"/>
  <c r="G76" i="12"/>
  <c r="G79" i="12"/>
  <c r="G73" i="12"/>
  <c r="G46" i="12"/>
  <c r="G47" i="12"/>
  <c r="G48" i="12"/>
  <c r="G49" i="12"/>
  <c r="G52" i="12"/>
  <c r="G57" i="12"/>
  <c r="G59" i="12"/>
  <c r="G61" i="12"/>
  <c r="G63" i="12"/>
  <c r="G65" i="12"/>
  <c r="G67" i="12"/>
  <c r="G69" i="12"/>
  <c r="G71" i="12"/>
  <c r="G45" i="12"/>
  <c r="G43" i="12"/>
  <c r="G39" i="12"/>
  <c r="G40" i="12"/>
  <c r="G41" i="12"/>
  <c r="G38" i="12"/>
  <c r="G33" i="12"/>
  <c r="G34" i="12"/>
  <c r="G35" i="12"/>
  <c r="G32" i="12"/>
  <c r="G28" i="12"/>
  <c r="G29" i="12"/>
  <c r="G30" i="12"/>
  <c r="G26" i="12"/>
  <c r="G16" i="12"/>
  <c r="G17" i="12"/>
  <c r="G18" i="12"/>
  <c r="G19" i="12"/>
  <c r="G20" i="12"/>
  <c r="G21" i="12"/>
  <c r="G22" i="12"/>
  <c r="G23" i="12"/>
  <c r="G24" i="12"/>
  <c r="G15" i="12"/>
  <c r="G13" i="12"/>
  <c r="G11" i="12"/>
  <c r="G9" i="12"/>
  <c r="G8" i="12" l="1"/>
  <c r="I47" i="1" s="1"/>
  <c r="I9" i="12"/>
  <c r="I8" i="12" s="1"/>
  <c r="K9" i="12"/>
  <c r="K8" i="12" s="1"/>
  <c r="M9" i="12"/>
  <c r="M8" i="12" s="1"/>
  <c r="O9" i="12"/>
  <c r="O8" i="12" s="1"/>
  <c r="Q9" i="12"/>
  <c r="Q8" i="12" s="1"/>
  <c r="U9" i="12"/>
  <c r="U8" i="12" s="1"/>
  <c r="G10" i="12"/>
  <c r="I48" i="1" s="1"/>
  <c r="I11" i="12"/>
  <c r="I10" i="12" s="1"/>
  <c r="K11" i="12"/>
  <c r="K10" i="12" s="1"/>
  <c r="M11" i="12"/>
  <c r="M10" i="12" s="1"/>
  <c r="O11" i="12"/>
  <c r="O10" i="12" s="1"/>
  <c r="Q11" i="12"/>
  <c r="Q10" i="12" s="1"/>
  <c r="U11" i="12"/>
  <c r="U10" i="12" s="1"/>
  <c r="G12" i="12"/>
  <c r="I49" i="1" s="1"/>
  <c r="I13" i="12"/>
  <c r="I12" i="12" s="1"/>
  <c r="K13" i="12"/>
  <c r="K12" i="12" s="1"/>
  <c r="M13" i="12"/>
  <c r="M12" i="12" s="1"/>
  <c r="O13" i="12"/>
  <c r="O12" i="12" s="1"/>
  <c r="Q13" i="12"/>
  <c r="Q12" i="12" s="1"/>
  <c r="U13" i="12"/>
  <c r="U12" i="12" s="1"/>
  <c r="G14" i="12"/>
  <c r="I50" i="1" s="1"/>
  <c r="I15" i="12"/>
  <c r="K15" i="12"/>
  <c r="M15" i="12"/>
  <c r="O15" i="12"/>
  <c r="Q15" i="12"/>
  <c r="U15" i="12"/>
  <c r="I16" i="12"/>
  <c r="K16" i="12"/>
  <c r="M16" i="12"/>
  <c r="O16" i="12"/>
  <c r="Q16" i="12"/>
  <c r="U16" i="12"/>
  <c r="I17" i="12"/>
  <c r="K17" i="12"/>
  <c r="M17" i="12"/>
  <c r="O17" i="12"/>
  <c r="Q17" i="12"/>
  <c r="U17" i="12"/>
  <c r="I18" i="12"/>
  <c r="K18" i="12"/>
  <c r="M18" i="12"/>
  <c r="O18" i="12"/>
  <c r="Q18" i="12"/>
  <c r="U18" i="12"/>
  <c r="I19" i="12"/>
  <c r="K19" i="12"/>
  <c r="M19" i="12"/>
  <c r="O19" i="12"/>
  <c r="Q19" i="12"/>
  <c r="U19" i="12"/>
  <c r="I20" i="12"/>
  <c r="K20" i="12"/>
  <c r="M20" i="12"/>
  <c r="O20" i="12"/>
  <c r="Q20" i="12"/>
  <c r="U20" i="12"/>
  <c r="I21" i="12"/>
  <c r="K21" i="12"/>
  <c r="M21" i="12"/>
  <c r="O21" i="12"/>
  <c r="Q21" i="12"/>
  <c r="U21" i="12"/>
  <c r="I22" i="12"/>
  <c r="K22" i="12"/>
  <c r="M22" i="12"/>
  <c r="O22" i="12"/>
  <c r="Q22" i="12"/>
  <c r="U22" i="12"/>
  <c r="I23" i="12"/>
  <c r="K23" i="12"/>
  <c r="M23" i="12"/>
  <c r="O23" i="12"/>
  <c r="Q23" i="12"/>
  <c r="U23" i="12"/>
  <c r="I24" i="12"/>
  <c r="K24" i="12"/>
  <c r="M24" i="12"/>
  <c r="O24" i="12"/>
  <c r="Q24" i="12"/>
  <c r="U24" i="12"/>
  <c r="G25" i="12"/>
  <c r="I51" i="1" s="1"/>
  <c r="I26" i="12"/>
  <c r="K26" i="12"/>
  <c r="M26" i="12"/>
  <c r="O26" i="12"/>
  <c r="Q26" i="12"/>
  <c r="U26" i="12"/>
  <c r="I28" i="12"/>
  <c r="K28" i="12"/>
  <c r="M28" i="12"/>
  <c r="O28" i="12"/>
  <c r="Q28" i="12"/>
  <c r="U28" i="12"/>
  <c r="I29" i="12"/>
  <c r="K29" i="12"/>
  <c r="M29" i="12"/>
  <c r="O29" i="12"/>
  <c r="Q29" i="12"/>
  <c r="U29" i="12"/>
  <c r="I30" i="12"/>
  <c r="K30" i="12"/>
  <c r="M30" i="12"/>
  <c r="O30" i="12"/>
  <c r="Q30" i="12"/>
  <c r="U30" i="12"/>
  <c r="G31" i="12"/>
  <c r="I52" i="1" s="1"/>
  <c r="I32" i="12"/>
  <c r="K32" i="12"/>
  <c r="M32" i="12"/>
  <c r="O32" i="12"/>
  <c r="Q32" i="12"/>
  <c r="U32" i="12"/>
  <c r="I33" i="12"/>
  <c r="K33" i="12"/>
  <c r="M33" i="12"/>
  <c r="O33" i="12"/>
  <c r="Q33" i="12"/>
  <c r="U33" i="12"/>
  <c r="I34" i="12"/>
  <c r="K34" i="12"/>
  <c r="M34" i="12"/>
  <c r="O34" i="12"/>
  <c r="Q34" i="12"/>
  <c r="U34" i="12"/>
  <c r="I35" i="12"/>
  <c r="K35" i="12"/>
  <c r="M35" i="12"/>
  <c r="O35" i="12"/>
  <c r="Q35" i="12"/>
  <c r="U35" i="12"/>
  <c r="G37" i="12"/>
  <c r="I53" i="1" s="1"/>
  <c r="I38" i="12"/>
  <c r="K38" i="12"/>
  <c r="M38" i="12"/>
  <c r="O38" i="12"/>
  <c r="Q38" i="12"/>
  <c r="U38" i="12"/>
  <c r="I39" i="12"/>
  <c r="K39" i="12"/>
  <c r="M39" i="12"/>
  <c r="O39" i="12"/>
  <c r="Q39" i="12"/>
  <c r="U39" i="12"/>
  <c r="I40" i="12"/>
  <c r="K40" i="12"/>
  <c r="M40" i="12"/>
  <c r="O40" i="12"/>
  <c r="Q40" i="12"/>
  <c r="U40" i="12"/>
  <c r="I41" i="12"/>
  <c r="K41" i="12"/>
  <c r="M41" i="12"/>
  <c r="O41" i="12"/>
  <c r="Q41" i="12"/>
  <c r="U41" i="12"/>
  <c r="G42" i="12"/>
  <c r="I54" i="1" s="1"/>
  <c r="I43" i="12"/>
  <c r="I42" i="12" s="1"/>
  <c r="K43" i="12"/>
  <c r="K42" i="12" s="1"/>
  <c r="M43" i="12"/>
  <c r="M42" i="12" s="1"/>
  <c r="O43" i="12"/>
  <c r="O42" i="12" s="1"/>
  <c r="Q43" i="12"/>
  <c r="Q42" i="12" s="1"/>
  <c r="U43" i="12"/>
  <c r="U42" i="12" s="1"/>
  <c r="G44" i="12"/>
  <c r="I55" i="1" s="1"/>
  <c r="I45" i="12"/>
  <c r="K45" i="12"/>
  <c r="M45" i="12"/>
  <c r="O45" i="12"/>
  <c r="Q45" i="12"/>
  <c r="U45" i="12"/>
  <c r="I46" i="12"/>
  <c r="K46" i="12"/>
  <c r="M46" i="12"/>
  <c r="O46" i="12"/>
  <c r="Q46" i="12"/>
  <c r="U46" i="12"/>
  <c r="I47" i="12"/>
  <c r="K47" i="12"/>
  <c r="M47" i="12"/>
  <c r="O47" i="12"/>
  <c r="Q47" i="12"/>
  <c r="U47" i="12"/>
  <c r="I49" i="12"/>
  <c r="K49" i="12"/>
  <c r="M49" i="12"/>
  <c r="O49" i="12"/>
  <c r="Q49" i="12"/>
  <c r="U49" i="12"/>
  <c r="I52" i="12"/>
  <c r="K52" i="12"/>
  <c r="M52" i="12"/>
  <c r="O52" i="12"/>
  <c r="Q52" i="12"/>
  <c r="U52" i="12"/>
  <c r="I57" i="12"/>
  <c r="K57" i="12"/>
  <c r="M57" i="12"/>
  <c r="O57" i="12"/>
  <c r="Q57" i="12"/>
  <c r="U57" i="12"/>
  <c r="I59" i="12"/>
  <c r="K59" i="12"/>
  <c r="M59" i="12"/>
  <c r="O59" i="12"/>
  <c r="Q59" i="12"/>
  <c r="U59" i="12"/>
  <c r="I61" i="12"/>
  <c r="K61" i="12"/>
  <c r="M61" i="12"/>
  <c r="O61" i="12"/>
  <c r="Q61" i="12"/>
  <c r="U61" i="12"/>
  <c r="I63" i="12"/>
  <c r="K63" i="12"/>
  <c r="M63" i="12"/>
  <c r="O63" i="12"/>
  <c r="Q63" i="12"/>
  <c r="U63" i="12"/>
  <c r="I65" i="12"/>
  <c r="K65" i="12"/>
  <c r="M65" i="12"/>
  <c r="O65" i="12"/>
  <c r="Q65" i="12"/>
  <c r="U65" i="12"/>
  <c r="I67" i="12"/>
  <c r="K67" i="12"/>
  <c r="M67" i="12"/>
  <c r="O67" i="12"/>
  <c r="Q67" i="12"/>
  <c r="U67" i="12"/>
  <c r="I69" i="12"/>
  <c r="K69" i="12"/>
  <c r="M69" i="12"/>
  <c r="O69" i="12"/>
  <c r="Q69" i="12"/>
  <c r="U69" i="12"/>
  <c r="I71" i="12"/>
  <c r="K71" i="12"/>
  <c r="M71" i="12"/>
  <c r="O71" i="12"/>
  <c r="Q71" i="12"/>
  <c r="U71" i="12"/>
  <c r="G72" i="12"/>
  <c r="I56" i="1" s="1"/>
  <c r="I73" i="12"/>
  <c r="K73" i="12"/>
  <c r="M73" i="12"/>
  <c r="O73" i="12"/>
  <c r="Q73" i="12"/>
  <c r="U73" i="12"/>
  <c r="I74" i="12"/>
  <c r="K74" i="12"/>
  <c r="M74" i="12"/>
  <c r="O74" i="12"/>
  <c r="Q74" i="12"/>
  <c r="U74" i="12"/>
  <c r="I76" i="12"/>
  <c r="K76" i="12"/>
  <c r="M76" i="12"/>
  <c r="O76" i="12"/>
  <c r="Q76" i="12"/>
  <c r="U76" i="12"/>
  <c r="I79" i="12"/>
  <c r="K79" i="12"/>
  <c r="M79" i="12"/>
  <c r="O79" i="12"/>
  <c r="Q79" i="12"/>
  <c r="U79" i="12"/>
  <c r="G80" i="12"/>
  <c r="I57" i="1" s="1"/>
  <c r="I81" i="12"/>
  <c r="K81" i="12"/>
  <c r="M81" i="12"/>
  <c r="O81" i="12"/>
  <c r="Q81" i="12"/>
  <c r="U81" i="12"/>
  <c r="I83" i="12"/>
  <c r="K83" i="12"/>
  <c r="M83" i="12"/>
  <c r="O83" i="12"/>
  <c r="Q83" i="12"/>
  <c r="U83" i="12"/>
  <c r="I85" i="12"/>
  <c r="K85" i="12"/>
  <c r="M85" i="12"/>
  <c r="O85" i="12"/>
  <c r="Q85" i="12"/>
  <c r="U85" i="12"/>
  <c r="I86" i="12"/>
  <c r="K86" i="12"/>
  <c r="M86" i="12"/>
  <c r="O86" i="12"/>
  <c r="Q86" i="12"/>
  <c r="U86" i="12"/>
  <c r="I87" i="12"/>
  <c r="K87" i="12"/>
  <c r="M87" i="12"/>
  <c r="O87" i="12"/>
  <c r="Q87" i="12"/>
  <c r="U87" i="12"/>
  <c r="I88" i="12"/>
  <c r="K88" i="12"/>
  <c r="M88" i="12"/>
  <c r="O88" i="12"/>
  <c r="Q88" i="12"/>
  <c r="U88" i="12"/>
  <c r="I90" i="12"/>
  <c r="K90" i="12"/>
  <c r="M90" i="12"/>
  <c r="O90" i="12"/>
  <c r="Q90" i="12"/>
  <c r="U90" i="12"/>
  <c r="I91" i="12"/>
  <c r="K91" i="12"/>
  <c r="M91" i="12"/>
  <c r="O91" i="12"/>
  <c r="Q91" i="12"/>
  <c r="U91" i="12"/>
  <c r="I92" i="12"/>
  <c r="K92" i="12"/>
  <c r="M92" i="12"/>
  <c r="O92" i="12"/>
  <c r="Q92" i="12"/>
  <c r="U92" i="12"/>
  <c r="G93" i="12"/>
  <c r="I58" i="1" s="1"/>
  <c r="I94" i="12"/>
  <c r="K94" i="12"/>
  <c r="M94" i="12"/>
  <c r="O94" i="12"/>
  <c r="Q94" i="12"/>
  <c r="U94" i="12"/>
  <c r="I95" i="12"/>
  <c r="K95" i="12"/>
  <c r="M95" i="12"/>
  <c r="O95" i="12"/>
  <c r="Q95" i="12"/>
  <c r="U95" i="12"/>
  <c r="I96" i="12"/>
  <c r="K96" i="12"/>
  <c r="M96" i="12"/>
  <c r="O96" i="12"/>
  <c r="Q96" i="12"/>
  <c r="U96" i="12"/>
  <c r="G97" i="12"/>
  <c r="I59" i="1" s="1"/>
  <c r="I98" i="12"/>
  <c r="K98" i="12"/>
  <c r="M98" i="12"/>
  <c r="O98" i="12"/>
  <c r="Q98" i="12"/>
  <c r="U98" i="12"/>
  <c r="I100" i="12"/>
  <c r="K100" i="12"/>
  <c r="M100" i="12"/>
  <c r="O100" i="12"/>
  <c r="Q100" i="12"/>
  <c r="U100" i="12"/>
  <c r="I102" i="12"/>
  <c r="K102" i="12"/>
  <c r="M102" i="12"/>
  <c r="O102" i="12"/>
  <c r="Q102" i="12"/>
  <c r="U102" i="12"/>
  <c r="I104" i="12"/>
  <c r="K104" i="12"/>
  <c r="M104" i="12"/>
  <c r="O104" i="12"/>
  <c r="Q104" i="12"/>
  <c r="U103" i="12"/>
  <c r="I106" i="12"/>
  <c r="I105" i="12" s="1"/>
  <c r="K106" i="12"/>
  <c r="K105" i="12" s="1"/>
  <c r="M106" i="12"/>
  <c r="M105" i="12" s="1"/>
  <c r="O106" i="12"/>
  <c r="O105" i="12" s="1"/>
  <c r="Q106" i="12"/>
  <c r="Q105" i="12" s="1"/>
  <c r="U105" i="12"/>
  <c r="U104" i="12" s="1"/>
  <c r="I111" i="12"/>
  <c r="I110" i="12" s="1"/>
  <c r="K111" i="12"/>
  <c r="K110" i="12" s="1"/>
  <c r="M111" i="12"/>
  <c r="M110" i="12" s="1"/>
  <c r="O111" i="12"/>
  <c r="O110" i="12" s="1"/>
  <c r="Q111" i="12"/>
  <c r="Q110" i="12" s="1"/>
  <c r="U107" i="12"/>
  <c r="U106" i="12" s="1"/>
  <c r="F40" i="1"/>
  <c r="G40" i="1"/>
  <c r="H40" i="1"/>
  <c r="I40" i="1"/>
  <c r="J39" i="1"/>
  <c r="J40" i="1" s="1"/>
  <c r="J28" i="1"/>
  <c r="J26" i="1"/>
  <c r="G38" i="1"/>
  <c r="F38" i="1"/>
  <c r="J23" i="1"/>
  <c r="J24" i="1"/>
  <c r="J25" i="1"/>
  <c r="J27" i="1"/>
  <c r="E24" i="1"/>
  <c r="E26" i="1"/>
  <c r="O31" i="12" l="1"/>
  <c r="K31" i="12"/>
  <c r="I16" i="1"/>
  <c r="U37" i="12"/>
  <c r="I31" i="12"/>
  <c r="U93" i="12"/>
  <c r="U72" i="12"/>
  <c r="K97" i="12"/>
  <c r="O93" i="12"/>
  <c r="K93" i="12"/>
  <c r="O72" i="12"/>
  <c r="K72" i="12"/>
  <c r="U31" i="12"/>
  <c r="U14" i="12"/>
  <c r="O14" i="12"/>
  <c r="O80" i="12"/>
  <c r="O44" i="12"/>
  <c r="I72" i="12"/>
  <c r="U25" i="12"/>
  <c r="Q14" i="12"/>
  <c r="M14" i="12"/>
  <c r="K80" i="12"/>
  <c r="K44" i="12"/>
  <c r="I93" i="12"/>
  <c r="I44" i="12"/>
  <c r="Q37" i="12"/>
  <c r="M37" i="12"/>
  <c r="Q25" i="12"/>
  <c r="M93" i="12"/>
  <c r="M72" i="12"/>
  <c r="Q97" i="12"/>
  <c r="I80" i="12"/>
  <c r="U97" i="12"/>
  <c r="O97" i="12"/>
  <c r="U80" i="12"/>
  <c r="U44" i="12"/>
  <c r="O37" i="12"/>
  <c r="K37" i="12"/>
  <c r="Q31" i="12"/>
  <c r="M31" i="12"/>
  <c r="K14" i="12"/>
  <c r="Q93" i="12"/>
  <c r="Q72" i="12"/>
  <c r="O25" i="12"/>
  <c r="K25" i="12"/>
  <c r="I14" i="12"/>
  <c r="M97" i="12"/>
  <c r="I97" i="12"/>
  <c r="Q80" i="12"/>
  <c r="M80" i="12"/>
  <c r="Q44" i="12"/>
  <c r="M44" i="12"/>
  <c r="I37" i="12"/>
  <c r="M25" i="12"/>
  <c r="I25" i="12"/>
  <c r="I60" i="1" l="1"/>
  <c r="I17" i="1" s="1"/>
  <c r="I21" i="1" s="1"/>
  <c r="G25" i="1" s="1"/>
  <c r="G26" i="1" s="1"/>
  <c r="G29" i="1" s="1"/>
  <c r="I62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<sst xmlns="http://schemas.openxmlformats.org/spreadsheetml/2006/main" count="963" uniqueCount="519">
  <si>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</si>
  <si>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</si>
  <si>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</si>
  <si>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</si>
  <si>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</si>
  <si>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</si>
  <si>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</si>
  <si>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</si>
  <si>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</si>
  <si>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</si>
  <si>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</si>
  <si>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</si>
  <si>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</si>
  <si>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</si>
  <si>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</si>
  <si>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</si>
  <si>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</si>
  <si>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</si>
  <si>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</si>
  <si>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</si>
  <si>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</si>
  <si>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</si>
  <si>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</si>
  <si>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</si>
  <si>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</si>
  <si>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</si>
  <si>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</si>
  <si>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</si>
  <si>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</si>
  <si>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</si>
  <si>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</si>
  <si>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</si>
  <si>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</si>
  <si>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</si>
  <si>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</si>
  <si>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</si>
  <si>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</si>
  <si>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</si>
  <si>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</si>
  <si>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</si>
  <si>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</si>
  <si>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</si>
  <si>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</si>
  <si>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ŠŤÁHLAVICE</t>
  </si>
  <si>
    <t>Rozpočet:</t>
  </si>
  <si>
    <t>Misto</t>
  </si>
  <si>
    <t>ŠŤÁHLAVICE č.p. 65 - RESTAURACE zatepleníí objektu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</si>
  <si>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</si>
  <si>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</si>
  <si>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</si>
  <si>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</si>
  <si>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</si>
  <si>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</si>
  <si>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</si>
  <si>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</si>
  <si>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</si>
  <si>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</si>
  <si>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</si>
  <si>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62</t>
  </si>
  <si>
    <t>Upravy povrchů vnější</t>
  </si>
  <si>
    <t>94</t>
  </si>
  <si>
    <t>Lešení a stavební výtahy</t>
  </si>
  <si>
    <t>96</t>
  </si>
  <si>
    <t>Bourání konstrukcí</t>
  </si>
  <si>
    <t>97</t>
  </si>
  <si>
    <t>Prorážení otvorů</t>
  </si>
  <si>
    <t>99</t>
  </si>
  <si>
    <t>Staveništní přesun hmot</t>
  </si>
  <si>
    <t>713</t>
  </si>
  <si>
    <t>Izolace tepelné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</si>
  <si>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</si>
  <si>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</si>
  <si>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</si>
  <si>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</si>
  <si>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</si>
  <si>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</si>
  <si>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</si>
  <si>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</si>
  <si>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780</t>
  </si>
  <si>
    <t>Profese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</si>
  <si>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</si>
  <si>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</si>
  <si>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</si>
  <si>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</si>
  <si>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</si>
  <si>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</si>
  <si>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</si>
  <si>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</si>
  <si>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</si>
  <si>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</si>
  <si>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</si>
  <si>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</si>
  <si>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</si>
  <si>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</si>
  <si>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</si>
  <si>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</si>
  <si>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</si>
  <si>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</si>
  <si>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</si>
  <si>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</si>
  <si>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</si>
  <si>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</si>
  <si>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</si>
  <si>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</si>
  <si>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</si>
  <si>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</si>
  <si>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</si>
  <si>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</si>
  <si>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</si>
  <si>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139600012RAA</t>
  </si>
  <si>
    <t>Ruční výkop v hornině 3, hloubka do 1 m, odvoz kolečkem do 20 m</t>
  </si>
  <si>
    <t>m3</t>
  </si>
  <si>
    <t>POL2_0</t>
  </si>
  <si>
    <t>275310030RA0</t>
  </si>
  <si>
    <t>Základová patka z betonu C 16/20, včetně bednění</t>
  </si>
  <si>
    <t>342264051RT2</t>
  </si>
  <si>
    <t>Podhled sádrokartonový na zavěšenou ocel. konstr., desky protipožární tl. 12,5 mm, bez izolace  SCH 2</t>
  </si>
  <si>
    <t>m2</t>
  </si>
  <si>
    <t>POL1_0</t>
  </si>
  <si>
    <t>622422511R00</t>
  </si>
  <si>
    <t>Oprava vnějších omítek vápen. hladk. II, do 50 %</t>
  </si>
  <si>
    <t>620991121R00</t>
  </si>
  <si>
    <t>Zakrývání výplní vnějších otvorů z lešení</t>
  </si>
  <si>
    <t>622904112R00</t>
  </si>
  <si>
    <t>Očištění fasád tlakovou vodou složitost 1 - 2</t>
  </si>
  <si>
    <t>622491106R00</t>
  </si>
  <si>
    <t>Postřik fasády z lešení  penetrace vč.soklu</t>
  </si>
  <si>
    <t>622311016R00</t>
  </si>
  <si>
    <t>Soklová lišta hliník KZS  tl. 160 mm</t>
  </si>
  <si>
    <t>m</t>
  </si>
  <si>
    <t>622432112R00</t>
  </si>
  <si>
    <t>Omítka stěn marmolit střednězrnná, sokl</t>
  </si>
  <si>
    <t>622311735R00</t>
  </si>
  <si>
    <t>622472162R00</t>
  </si>
  <si>
    <t>Omítka stěn vnější z MS silikonová slož. II. ručně</t>
  </si>
  <si>
    <t>622311235RT7</t>
  </si>
  <si>
    <t>622311352RT3</t>
  </si>
  <si>
    <t>941955004R00</t>
  </si>
  <si>
    <t>Lešení lehké pomocné, výška podlahy do 3,5 m</t>
  </si>
  <si>
    <t>sál + schsiště:165,75+75,0</t>
  </si>
  <si>
    <t>VV</t>
  </si>
  <si>
    <t>941941041R00</t>
  </si>
  <si>
    <t>Montáž lešení leh.řad.s podlahami,š.1,2 m, H 10 m</t>
  </si>
  <si>
    <t>941941291R00</t>
  </si>
  <si>
    <t>Příplatek za každý měsíc použití lešení k pol.1041</t>
  </si>
  <si>
    <t>941941841R00</t>
  </si>
  <si>
    <t>Demontáž lešení leh.řad.s podlahami,š.1,2 m,H 10 m</t>
  </si>
  <si>
    <t>968061113R00</t>
  </si>
  <si>
    <t>Vyvěšení dřevěných okenních křídel pl. nad 1,5 m2</t>
  </si>
  <si>
    <t>kus</t>
  </si>
  <si>
    <t>968061126R00</t>
  </si>
  <si>
    <t>Vyvěšení dřevěných dveřních křídel pl. nad 2 m2</t>
  </si>
  <si>
    <t>968062456R00</t>
  </si>
  <si>
    <t>Vybourání dřevěných dveřních zárubní pl. nad 2 m2</t>
  </si>
  <si>
    <t>968062356R00</t>
  </si>
  <si>
    <t>Vybourání dřevěných rámů oken dvojitých pl. 4 m2</t>
  </si>
  <si>
    <t>1,8*1,6</t>
  </si>
  <si>
    <t>978036161R00</t>
  </si>
  <si>
    <t>Otlučení omítek břízolitových v rozsahu 50 %</t>
  </si>
  <si>
    <t>979081111R00</t>
  </si>
  <si>
    <t>Odvoz suti a vybour. hmot na skládku do 1 km</t>
  </si>
  <si>
    <t>t</t>
  </si>
  <si>
    <t>979081121R00</t>
  </si>
  <si>
    <t>Příplatek k odvozu za každý další 1 km, (15km)</t>
  </si>
  <si>
    <t>979990107R00</t>
  </si>
  <si>
    <t>Poplatek za skládku suti - směs betonu,cihel,dřeva</t>
  </si>
  <si>
    <t>999281211R00</t>
  </si>
  <si>
    <t>Přesun hmot, opravy vněj. plášťů výšky do 25 m</t>
  </si>
  <si>
    <t>713111121RU1</t>
  </si>
  <si>
    <t>713111221RK3</t>
  </si>
  <si>
    <t>Montáž parozábrany, zavěšené podhl., přelep. spojů, Jutafol N 110 standard</t>
  </si>
  <si>
    <t>713181111RT2</t>
  </si>
  <si>
    <t>74,3*0,16*1,03</t>
  </si>
  <si>
    <t>STR 1:82,6*0,16*1,03</t>
  </si>
  <si>
    <t>str 4:165,75*0,32*1,03</t>
  </si>
  <si>
    <t>713111111R00</t>
  </si>
  <si>
    <t>STR 1:82,6</t>
  </si>
  <si>
    <t>STR 4:165,75</t>
  </si>
  <si>
    <t>STR 3:29,69</t>
  </si>
  <si>
    <t>STR 6:19,18</t>
  </si>
  <si>
    <t>63153422R</t>
  </si>
  <si>
    <t>POL3_0</t>
  </si>
  <si>
    <t>82,6*1,03</t>
  </si>
  <si>
    <t>63153420R</t>
  </si>
  <si>
    <t>165,75*1,03</t>
  </si>
  <si>
    <t>28375955R</t>
  </si>
  <si>
    <t>29,69*1,03</t>
  </si>
  <si>
    <t>283762323R</t>
  </si>
  <si>
    <t>19,18*1,03</t>
  </si>
  <si>
    <t>713130020RA0</t>
  </si>
  <si>
    <t>SO 4,5:71,7+10,8</t>
  </si>
  <si>
    <t>2837593903R</t>
  </si>
  <si>
    <t>71,7*1,03</t>
  </si>
  <si>
    <t>28375953R</t>
  </si>
  <si>
    <t>10,8*1,03</t>
  </si>
  <si>
    <t>998713102R00</t>
  </si>
  <si>
    <t>Přesun hmot pro izolace tepelné, výšky do 12 m</t>
  </si>
  <si>
    <t>762342915RT2</t>
  </si>
  <si>
    <t>Zalaťování otvorů střech pl.nad 8 m2, rozteč 22 cm, latě 3/5 cm prodloužení</t>
  </si>
  <si>
    <t>762520010RA0</t>
  </si>
  <si>
    <t>Podlaha z prken hrubých na sraz</t>
  </si>
  <si>
    <t>str 1:82,6</t>
  </si>
  <si>
    <t>762510010RAA</t>
  </si>
  <si>
    <t>Podlaha z desek dřevotřískových,  desky tloušťky 15 mm</t>
  </si>
  <si>
    <t>998762102R00</t>
  </si>
  <si>
    <t>Přesun hmot pro tesařské konstrukce, výšky do 12 m</t>
  </si>
  <si>
    <t>764311821R00</t>
  </si>
  <si>
    <t>Demontáž krytiny, tabule 2 x 1 m, do 25 m2, do 30°</t>
  </si>
  <si>
    <t>markýza:1,8+3,76</t>
  </si>
  <si>
    <t>764454801R00</t>
  </si>
  <si>
    <t>Demontáž odpadních trub kruhových,D 75 a 100 mm</t>
  </si>
  <si>
    <t>23,6</t>
  </si>
  <si>
    <t>764410880R00</t>
  </si>
  <si>
    <t>Demontáž oplechování parapetů,rš od 400 do 600 mm</t>
  </si>
  <si>
    <t>764322842R00</t>
  </si>
  <si>
    <t>Demontáž oplechování rš 500 mm  záv.lišta</t>
  </si>
  <si>
    <t>764811202R00</t>
  </si>
  <si>
    <t>Krytina hladká z lak. Pz tabulí 2 x 1 m, do 45°</t>
  </si>
  <si>
    <t>764819212R00</t>
  </si>
  <si>
    <t>Odpadní trouby kruhové z lak.Pz plechu, D 100 mm, ( část se může použít stávajícícg)</t>
  </si>
  <si>
    <t>vč.kolen a příchytek:23,6+19</t>
  </si>
  <si>
    <t>764816140RT2</t>
  </si>
  <si>
    <t>Oplechování parapetů, lakovaný Pz plech, rš 400 mm, lepení Enkolitem</t>
  </si>
  <si>
    <t>764814537R00</t>
  </si>
  <si>
    <t>Závětrná lišta z lakovaného Pz plechu, rš500 mm</t>
  </si>
  <si>
    <t>998764102R00</t>
  </si>
  <si>
    <t>Přesun hmot pro klempířské konstr., výšky do 12 m</t>
  </si>
  <si>
    <t>765312860R00</t>
  </si>
  <si>
    <t>Demontáž krytiny dvoudrážk.,zvětralá malta,do suti, západní štít</t>
  </si>
  <si>
    <t>765310070RA0</t>
  </si>
  <si>
    <t>Zastřešení pálenou krytinou  jednoduché</t>
  </si>
  <si>
    <t>998765102R00</t>
  </si>
  <si>
    <t>Přesun hmot pro krytiny tvrdé, výšky do 12 m</t>
  </si>
  <si>
    <t>766711021R00</t>
  </si>
  <si>
    <t>Montáž vstupních dveří s vypěněním</t>
  </si>
  <si>
    <t>4,8*2+5,8</t>
  </si>
  <si>
    <t>766711001R00</t>
  </si>
  <si>
    <t>Montáž oken  s vypěněním</t>
  </si>
  <si>
    <t>6,8</t>
  </si>
  <si>
    <t>dodávka vnitřních dveří plast dle výběru, 80/197</t>
  </si>
  <si>
    <t>kpl</t>
  </si>
  <si>
    <t>dodávka plastového okna trojsklo</t>
  </si>
  <si>
    <t>hromosvod  - úprava svodů s výměnou</t>
  </si>
  <si>
    <t>4</t>
  </si>
  <si>
    <t>zařízení staveniště, mimostaveništní doprava</t>
  </si>
  <si>
    <t>POL99_0</t>
  </si>
  <si>
    <t>END</t>
  </si>
  <si>
    <t>vytápění+ výměna zdroje</t>
  </si>
  <si>
    <t>5</t>
  </si>
  <si>
    <t>Opatření pro hnízední ptactva</t>
  </si>
  <si>
    <t>PČ</t>
  </si>
  <si>
    <t>Kód</t>
  </si>
  <si>
    <t>Popis</t>
  </si>
  <si>
    <t>Množství</t>
  </si>
  <si>
    <t>J.cena [CZK]</t>
  </si>
  <si>
    <t>Cena celkem [CZK]</t>
  </si>
  <si>
    <t>Cenová soustava
(u neceníkové položky nevyplněno)</t>
  </si>
  <si>
    <t>Náklady z rozpočtu</t>
  </si>
  <si>
    <t>Strojovny</t>
  </si>
  <si>
    <t>ks</t>
  </si>
  <si>
    <t xml:space="preserve">Konzole stojanová, obyčejná </t>
  </si>
  <si>
    <t xml:space="preserve">Vnitřní jednotka tepelného čerpadla </t>
  </si>
  <si>
    <t>Vedení měděného potrubí chladiva, chladivo R410A, tepelná izolace, kominikace</t>
  </si>
  <si>
    <t>bm</t>
  </si>
  <si>
    <t>Chránička pro chladivové potrubí</t>
  </si>
  <si>
    <t>Instalace venkovní/vnitřní jednotky, propojení, vyvakuování a napuštění systému chladivem</t>
  </si>
  <si>
    <t>Elektrické propojení, materiál vč. Práce</t>
  </si>
  <si>
    <t>Nastavení, odzkoušení a uvedení do provozu</t>
  </si>
  <si>
    <t>Rozdělovač pro topné okruhy ČS do 70 kW 2 okruhy</t>
  </si>
  <si>
    <t>Držák na stěnu pro rozdělovač a sběrač</t>
  </si>
  <si>
    <t>Čerpadlová skupina nesměšovaná DN 25 Kvs sestavy 5,8. Včetně oběhového čerpadla s pracovním bodem Q=0,405 m3/h; H=2,404m
Kompletní jednotka s oběhovým čerpadlem (180 mm), dva kulové kohouty (ve zpětném vedení se zpětnou klapkou), dva kontaktní teplo měry integrované v rukojeti kulového kohoutu (rozsah indikace 0-120 °C), jeden kulový kohout čerpadla s převlečnou maticí, izolace EPS, vzdálenost os od 200 mm volně volitelná, dolní vývod 1 1/2“ AG s plošným utěsněním, horní vývod s vnitřním závitem odpovídající rozměrům čerpadla.</t>
  </si>
  <si>
    <t>Čerpadlová skupina nesměšovaná DN 32 Kvs sestavy 6,1. Včetně oběhového čerpadla s pracovním bodem Q=0,929 m3/h; H=0,329m
Kompletní jednotka s oběhovým čerpadlem (180 mm), dva kulové kohouty (ve zpětném vedení se zpětnou klapkou), dva kontaktní teplo měry integrované v rukojeti kulového kohoutu (rozsah indikace 0-120 °C), jeden kulový kohout čerpadla s převlečnou maticí, izolace EPS, vzdálenost os od 200 mm volně volitelná, dolní vývod 1 1/2“ AG s plošným utěsněním, horní vývod s vnitřním závitem odpovídající rozměrům čerpadla.</t>
  </si>
  <si>
    <t>Hydraulický stabilizátor pro malé systémy s hydraulickou výhybkou</t>
  </si>
  <si>
    <t>732 19-9100.RM1</t>
  </si>
  <si>
    <t>Montáž orientačního štítku včetně dodávky štítku</t>
  </si>
  <si>
    <t>RTS DATA 2021/II</t>
  </si>
  <si>
    <t>Dodávka amontáž krbových kamen</t>
  </si>
  <si>
    <t>998 73-2202.R00</t>
  </si>
  <si>
    <t>Přesun hmot pro strojovny v objektech výšky do 6 m</t>
  </si>
  <si>
    <t>Potrubí</t>
  </si>
  <si>
    <t>733 15-1212.R00</t>
  </si>
  <si>
    <t xml:space="preserve">Potrubí z trubek ocelových hladkých, spojovaných lisováním, z uhlíkové oceli D 15x1,2 mm </t>
  </si>
  <si>
    <t>733 15-1213.R00</t>
  </si>
  <si>
    <t xml:space="preserve">Potrubí z trubek ocelových hladkých, spojovaných lisováním, z uhlíkové oceli 18x1,2 mm </t>
  </si>
  <si>
    <t>733 15-1214.R00</t>
  </si>
  <si>
    <t>Potrubí z trubek ocelových hladkých, spojovaných lisováním, z uhlíkové oceli D 22x1,5 mm</t>
  </si>
  <si>
    <t>733 15-1216.R00</t>
  </si>
  <si>
    <t>Potrubí z trubek ocelových hladkých, spojovaných lisováním, z uhlíkové oceli D 35x1,5 mm</t>
  </si>
  <si>
    <t>733 15-1217.R00</t>
  </si>
  <si>
    <t>Potrubí z trubek ocelových hladkých, spojovaných lisováním, z uhlíkové oceli D 42x1,5 mm</t>
  </si>
  <si>
    <t>733 15-1218.R00</t>
  </si>
  <si>
    <t>Potrubí z trubek ocelových hladkých, spojovaných lisováním, z uhlíkové oceli D 54x1,5 mm</t>
  </si>
  <si>
    <t>283773007R</t>
  </si>
  <si>
    <t>Ochrana potrubí termoizolačními trubicemi z pěnového PE tl. Izolace 13mm, DN 15mm</t>
  </si>
  <si>
    <t>283773013R</t>
  </si>
  <si>
    <t>Ochrana potrubí termoizolačními trubicemi z pěnového PE tl. Izolace 13mm, DN 18mm</t>
  </si>
  <si>
    <t>283773025R</t>
  </si>
  <si>
    <t>Ochrana potrubí termoizolačními trubicemi z pěnového PE tl. Izolace 13mm, DN 22mm</t>
  </si>
  <si>
    <t>283773049R</t>
  </si>
  <si>
    <t>Ochrana potrubí termoizolačními trubicemi z pěnového PE tl. Izolace 13mm, DN 35mm</t>
  </si>
  <si>
    <t>283773061R</t>
  </si>
  <si>
    <t>Ochrana potrubí termoizolačními trubicemi z pěnového PE tl. Izolace 13mm, DN 42mm</t>
  </si>
  <si>
    <t>283773079R</t>
  </si>
  <si>
    <t>Ochrana potrubí termoizolačními trubicemi z pěnového PE tl. Izolace 13mm, DN 54mm</t>
  </si>
  <si>
    <t>733 19-0217.R00</t>
  </si>
  <si>
    <t xml:space="preserve">Tlaková zkouška ocelového hladkého potrubí D 51 </t>
  </si>
  <si>
    <t xml:space="preserve">998 73-3103.R00 </t>
  </si>
  <si>
    <t>Přesun hmot pro potrubí v objektech výšky do 12 m</t>
  </si>
  <si>
    <t>Armatury</t>
  </si>
  <si>
    <t>734 21-3112.R00</t>
  </si>
  <si>
    <t>Ventil automatický odvzdušňovací DN 15</t>
  </si>
  <si>
    <t>734 29-3225.R00</t>
  </si>
  <si>
    <t>Filtr, vnitřní-vnitřní z. DN 40</t>
  </si>
  <si>
    <t xml:space="preserve">734 23-3115.R00   </t>
  </si>
  <si>
    <t>Kohout kulový, vnitř.-vnitř.z. DN 40</t>
  </si>
  <si>
    <t>734 23-3116.R00</t>
  </si>
  <si>
    <t>Kohout kulový, vnitř.-vnitř.z. DN 50</t>
  </si>
  <si>
    <t>734 23-5131.R00</t>
  </si>
  <si>
    <t>Kohout kulový, s vypouštěním DN 15</t>
  </si>
  <si>
    <t>734 24-5125.R00</t>
  </si>
  <si>
    <t>Ventil zpětný,2xvnitřní závit DN 40</t>
  </si>
  <si>
    <t>551200161R</t>
  </si>
  <si>
    <t xml:space="preserve">Hlavice termostatická kapalinová </t>
  </si>
  <si>
    <t>734 26-3313.R00</t>
  </si>
  <si>
    <t>Šroubení topenářské DN 20</t>
  </si>
  <si>
    <t>Automatické doplnovací zařízení</t>
  </si>
  <si>
    <t>Odlučovače vzduchu a nečistot DN 40</t>
  </si>
  <si>
    <t>998 73-4203.R00</t>
  </si>
  <si>
    <t>Přesun hmot pro armatury v objektech výšky do 6 m</t>
  </si>
  <si>
    <t>Otopná tělesa</t>
  </si>
  <si>
    <t>Otopná tělesa panelová VK, jednodesková, bez přídavné přestupní plochy (Typ 10)</t>
  </si>
  <si>
    <t>735 15-7141.R00</t>
  </si>
  <si>
    <t>Výšky tělesa 500 mm, stavební délky 500 mm</t>
  </si>
  <si>
    <t>Otopná tělesa panelová VK, jednodesková, s jednou přídavnou přestupní plochou (Typ 11)</t>
  </si>
  <si>
    <t>735 15-7262.R00</t>
  </si>
  <si>
    <t>Výšky tělesa 600 mm, stavební délky 600 mm</t>
  </si>
  <si>
    <t>Otopná tělesa panelová VK, dvoudesková, s jednou přídavnou přestupní plochou (Typ 21)</t>
  </si>
  <si>
    <t>735 15-7563.R00</t>
  </si>
  <si>
    <t>Výšky tělesa 600 mm, stavební délky 700 mm</t>
  </si>
  <si>
    <t>735 15-7564.R00</t>
  </si>
  <si>
    <t>Výšky tělesa 600 mm, stavební délky 800 mm</t>
  </si>
  <si>
    <t>Otopná tělesa panelová VK, dvoudesková, se dvěmi přídavnými přestupními plochami (Typ 22)</t>
  </si>
  <si>
    <t>735 15-7661.R00</t>
  </si>
  <si>
    <t>Výšky tělesa 600 mm, stavební délky 500 mm</t>
  </si>
  <si>
    <t>735 15-7663.R00</t>
  </si>
  <si>
    <t>735 15-7666.R00</t>
  </si>
  <si>
    <t>Výšky tělesa 600 mm, stavební délky 1000 mm</t>
  </si>
  <si>
    <t>735 15-7680.R00</t>
  </si>
  <si>
    <t>Výšky tělesa 900 mm, stavební délky 400 mm</t>
  </si>
  <si>
    <t>735 15-7682.R00</t>
  </si>
  <si>
    <t>Výšky tělesa 900 mm, stavební délky 600 mm</t>
  </si>
  <si>
    <t>Otopná tělesa panelová VK, třídesková, se třemi přídavnými přestupními plochami (Typ 33)</t>
  </si>
  <si>
    <t>735 15-7770.R00</t>
  </si>
  <si>
    <t>Výšky tělesa 600 mm, stavební délky 1600 mm</t>
  </si>
  <si>
    <t>998 73-5201.R00</t>
  </si>
  <si>
    <t>Přesun hmot pro otopná tělesa v objektech výšky do 6 m</t>
  </si>
  <si>
    <t>Zkoušky zařízení a revize</t>
  </si>
  <si>
    <t>Zprovoznění, seřízení a vyzkoušení zařízení-Před předáním. Vyhotovení zápisu s popisem postupu zprovoznění, výsledků seřízení, výsledků zkoušek, atd. Zařízení musí být před předáním bez závad.</t>
  </si>
  <si>
    <t>hod</t>
  </si>
  <si>
    <t>Zaučení obsluhy mimo jiné dle návodů výrobců tak, aby obsluha měla celkové technické a funkční informace o zařízení vytápění a uměla jej obsluhovat a reagovat na možné problémy a závady. O zaučení musí být mezi stranami sepsán protokol s obsahem bodů zaučení. Zaučen musí být v úměrném rozsahu jak pověřený zástupce Billy, tak zástupce majitele budovy</t>
  </si>
  <si>
    <t>Funkční zkoušky včetně vystavení protokolů o zkouškách</t>
  </si>
  <si>
    <t>Vyregulování průtoků  včetně vystavení protokolu</t>
  </si>
  <si>
    <t xml:space="preserve">Zohlednit zejména firemní know-how dodavatele a potřeby pro řádné provedení díla na stavbě -Bude provedeno před započetím díla a konzultováno a odsouhlaseno investorem. Dopracování zadávací dokumentace na prováděcí a dílenskou dokumentaci </t>
  </si>
  <si>
    <t xml:space="preserve">Vypracování realizační dokumentace  - Dokumentace bude vypracována dle skutečně použitého materiálu, zařízení a výrobků   </t>
  </si>
  <si>
    <t>Vypracování dokumentace skutečného stavu - Dokumentace bude vypracována na úrovni prováděcí dokumentace (textová a výkresová část, specifikace skutečně použitého materiálu, zařízení a výrobků</t>
  </si>
  <si>
    <t>D+M Popisy a označení rozvodů a zařízení-Popisy a označení především rozvodů, klapek, filtrů a ovládacích prvků MaR, atd. a např. ČSN 13 0072, tak aby byla umožněna snadná orientace v zařízení VTP pro obsluhu, údržbu a servis</t>
  </si>
  <si>
    <t>Likvidace odpadů-Kompletní systém sběru, třídění, odvozu a likvidace odpadu v souladu se zák. č.185/2001 Sb. v platném znění a vyhl. č.381/2001 Sb. v platném znění</t>
  </si>
  <si>
    <t>Závěrečný úklid-Provedení komplexního úklidu po provádění vytápění na úroveň min. původního stavu v návaznosti na likvidaci odpadů a úklid celé stavby</t>
  </si>
  <si>
    <t>Koordinační činnost</t>
  </si>
  <si>
    <t>Doprava</t>
  </si>
  <si>
    <t>Zařízení staveniště-Především v souladu s NV č. 591/2006 Sb.</t>
  </si>
  <si>
    <t>Věta</t>
  </si>
  <si>
    <t>Pozice</t>
  </si>
  <si>
    <t>Mj</t>
  </si>
  <si>
    <t>Počet</t>
  </si>
  <si>
    <t>Materiál</t>
  </si>
  <si>
    <t>Cena</t>
  </si>
  <si>
    <t>Hmotnost</t>
  </si>
  <si>
    <t>Hmotnost celkem</t>
  </si>
  <si>
    <t/>
  </si>
  <si>
    <t>Zařízení</t>
  </si>
  <si>
    <t>Zařízení č.1-šatny, kanceláře</t>
  </si>
  <si>
    <t>1011-511</t>
  </si>
  <si>
    <t xml:space="preserve">VZT JEDNOTKA </t>
  </si>
  <si>
    <t>1011-8901</t>
  </si>
  <si>
    <t>1011-8902</t>
  </si>
  <si>
    <t>MaR dle podmínek technické zprávy, včetně připojení jednotek na silový přívod, rozvaděče MaR, kabeláže, a všech potřebných čidel nutných k řádnému provozu zařízení.</t>
  </si>
  <si>
    <t>1003-4897</t>
  </si>
  <si>
    <t xml:space="preserve">KOMFORTNÍ VYÚSTKA
</t>
  </si>
  <si>
    <t>1003-5030</t>
  </si>
  <si>
    <t>VK-1.0 525*75 vyúst.R3 TPJ 48-12-95</t>
  </si>
  <si>
    <t>1231-19318</t>
  </si>
  <si>
    <t>REGULAČNÍ KLAPKY
IMOS-RK
/netěsná, 
ovládaní ruční/</t>
  </si>
  <si>
    <t>1231-19381</t>
  </si>
  <si>
    <t xml:space="preserve">RK-315x200-R </t>
  </si>
  <si>
    <t>1003-5245</t>
  </si>
  <si>
    <t>PRŮMYSLOVÁ VYÚSTKA</t>
  </si>
  <si>
    <t>1003-5339</t>
  </si>
  <si>
    <t>VP-1.0 425*225 vyúst.R1 TPJ 48-12-95</t>
  </si>
  <si>
    <t>KOMFORTNÍ VYÚSTKA</t>
  </si>
  <si>
    <t>1003-4979</t>
  </si>
  <si>
    <t>VK-1.0 325*75 vyúst.R1 TPJ 48-12-95</t>
  </si>
  <si>
    <t>1231-19708</t>
  </si>
  <si>
    <t>REGULAČNÍ KLAPKY ovládaní pro servopohon/</t>
  </si>
  <si>
    <t>1231-19851</t>
  </si>
  <si>
    <t xml:space="preserve">RK-500x250-S </t>
  </si>
  <si>
    <t>1231-19849</t>
  </si>
  <si>
    <t xml:space="preserve">RK-500x200-S </t>
  </si>
  <si>
    <t>1003-555</t>
  </si>
  <si>
    <t>TALÍŘOVÝ VENTIL</t>
  </si>
  <si>
    <t>1003-557</t>
  </si>
  <si>
    <t xml:space="preserve">IT 125/100 </t>
  </si>
  <si>
    <t>1003-559</t>
  </si>
  <si>
    <t xml:space="preserve">IT 200/170 </t>
  </si>
  <si>
    <t>1003-5009</t>
  </si>
  <si>
    <t>VK-1.0 425*125 vyúst.R1 TPJ 48-12-95</t>
  </si>
  <si>
    <t>1231-15551</t>
  </si>
  <si>
    <t>PROTIDEŠŤOVÉ ŽALUZIE ZINKOVÉ</t>
  </si>
  <si>
    <t>1231-15685</t>
  </si>
  <si>
    <t xml:space="preserve">PZZN-900x630 </t>
  </si>
  <si>
    <t>1231-21081</t>
  </si>
  <si>
    <t>KLAPKA DO POTRUBÍ KRUHOVÁ</t>
  </si>
  <si>
    <t>1231-21085</t>
  </si>
  <si>
    <t xml:space="preserve">KK-P-160 </t>
  </si>
  <si>
    <t>1003-4531</t>
  </si>
  <si>
    <t>PRŮMYSLOVÁ VYÚSTKA PRO KRUHOVÉ POTRUBÍ</t>
  </si>
  <si>
    <t>1003-4538</t>
  </si>
  <si>
    <t>KV-P1-R1 425*75 TPJ 48-12-95</t>
  </si>
  <si>
    <t>1003-604</t>
  </si>
  <si>
    <t xml:space="preserve">KE 160 </t>
  </si>
  <si>
    <t>1020-1</t>
  </si>
  <si>
    <t>ČTYŘHRANNÉ POTRUBÍ SKUPINY I. MATERIÁL POZINKOVANÝ PLECH</t>
  </si>
  <si>
    <t>1020-39</t>
  </si>
  <si>
    <t xml:space="preserve"> do obvodu 1890 30% tvarovek</t>
  </si>
  <si>
    <t>Zařízení  - celkem</t>
  </si>
  <si>
    <t>Hodinové zúčtovací sazby</t>
  </si>
  <si>
    <t>1105-124</t>
  </si>
  <si>
    <t xml:space="preserve"> příprava ke koplexnímu vyzkoušení, oživení a vyregolování zařízení</t>
  </si>
  <si>
    <t>1105-127</t>
  </si>
  <si>
    <t xml:space="preserve"> komplexní vyzkoušení zařízení</t>
  </si>
  <si>
    <t>1105-130</t>
  </si>
  <si>
    <t xml:space="preserve"> projekt skutečného provedení</t>
  </si>
  <si>
    <t>Hodinové zúčtovací sazby - celkem</t>
  </si>
  <si>
    <t>Lešení</t>
  </si>
  <si>
    <t>1105-43</t>
  </si>
  <si>
    <t>MONTÁŽ LEŠEŇOVÉ PODLAHY S PŘÍČNÍKY NEBO PODÉLNÍKY</t>
  </si>
  <si>
    <t>1105-45</t>
  </si>
  <si>
    <t xml:space="preserve">výšky do 10 m </t>
  </si>
  <si>
    <t>1105-48</t>
  </si>
  <si>
    <t>PŘÍPLATEK K CENĚ ZA PRVNÍ A KAŽDÝ DALŠÍ MĚSÍC I ZAPOČATÝ MĚSÍC POUŽITÍ LEŠENÍ</t>
  </si>
  <si>
    <t>1105-51</t>
  </si>
  <si>
    <t>1105-75</t>
  </si>
  <si>
    <t>DEMONTÁŽ LEŠEŇOVÉ PODLAHY S PŘÍČNÍKY NEBO PODÉLNÍKY</t>
  </si>
  <si>
    <t>1105-77</t>
  </si>
  <si>
    <t>Lešení - celkem</t>
  </si>
  <si>
    <t>REKUPERACE Celkem</t>
  </si>
  <si>
    <t xml:space="preserve">Panely </t>
  </si>
  <si>
    <t>Kč/jed</t>
  </si>
  <si>
    <t>Kč</t>
  </si>
  <si>
    <t>Panel 360 Wp</t>
  </si>
  <si>
    <t>Střídač</t>
  </si>
  <si>
    <t xml:space="preserve">Rozvaděč  </t>
  </si>
  <si>
    <t xml:space="preserve">Kabeláže </t>
  </si>
  <si>
    <t xml:space="preserve">řídící a monitorovací systém </t>
  </si>
  <si>
    <t xml:space="preserve">Kotevní prvky a úprava střechy </t>
  </si>
  <si>
    <t>Montáž  a uvedení do provozu</t>
  </si>
  <si>
    <t xml:space="preserve">Celkem 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</si>
  <si>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</si>
  <si>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</si>
  <si>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</si>
  <si>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</si>
  <si>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</si>
  <si>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</si>
  <si>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</si>
  <si>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</si>
  <si>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</si>
  <si>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</si>
  <si>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</si>
  <si>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16</t>
  </si>
  <si>
    <t>18</t>
  </si>
  <si>
    <t>19</t>
  </si>
  <si>
    <t>20</t>
  </si>
  <si>
    <t>21</t>
  </si>
  <si>
    <t>22</t>
  </si>
  <si>
    <t>23</t>
  </si>
  <si>
    <t>24</t>
  </si>
  <si>
    <t>VZT + Rekuperace</t>
  </si>
  <si>
    <t>FVE</t>
  </si>
  <si>
    <t>Obec Šřáhlavy</t>
  </si>
  <si>
    <t>Masarykova 169</t>
  </si>
  <si>
    <t>33203 Šťáhlavy</t>
  </si>
  <si>
    <t>00257290</t>
  </si>
  <si>
    <t>CZ00257290</t>
  </si>
  <si>
    <t xml:space="preserve">       A.W.F. Projekt s.r.o.</t>
  </si>
  <si>
    <t xml:space="preserve">       Dvořákova čp. 1016</t>
  </si>
  <si>
    <t xml:space="preserve">      Starý Plzenec</t>
  </si>
  <si>
    <t>33202</t>
  </si>
  <si>
    <t>25204114</t>
  </si>
  <si>
    <t>CZ25204114</t>
  </si>
  <si>
    <t>Šťáhlavy</t>
  </si>
  <si>
    <t>ŠŤÁHLAVICE č.p. 65 - RESTAURACE zateplení objektu</t>
  </si>
  <si>
    <t>FVE panely</t>
  </si>
  <si>
    <t>Zateplovací systém  fasáda, EPS Grey λ=0,031 ,160 mm , zakončený stěrkou s výztužnou tkaninou</t>
  </si>
  <si>
    <t>Zatepl.systém  ostění, EPS Grey  λ=0,031tl. 20 mm, s omítkou</t>
  </si>
  <si>
    <t>Zatepl.syst.  fasáda, miner.desky KV  λ=0,031 160 mm, SO 02</t>
  </si>
  <si>
    <t>Izolace tepelné stropů rovných spodem, drátem, 1 vrstva - včetně dodávky plsti  tl. 120 mm λ=0,034</t>
  </si>
  <si>
    <t>Izolace minerální foukaná do dutin stropů λ=0,041</t>
  </si>
  <si>
    <t>Izolace tepelné stropů vrchem kladené volně λ=0,034</t>
  </si>
  <si>
    <t>Deska izolační 1000x500x 60 mm λ=0,034</t>
  </si>
  <si>
    <t>Deska izolačn 1000x500x 40 mm λ=0,034</t>
  </si>
  <si>
    <t>Deska polystyrenová EPSGrey  tl. 220 mm λ=0,031</t>
  </si>
  <si>
    <t>Deska EPS   1000x500x200 mm, fasádní λ=0,031</t>
  </si>
  <si>
    <t>Izolace tepelná stěn přibití polystyren EPS gey λ=0,031</t>
  </si>
  <si>
    <t>Deska fasádní polystyrenová EPS grey tl. 160 mm λ=0,031</t>
  </si>
  <si>
    <t>Deska fasádní polystyrenová EPS grey  tl. 160 mmλ=0,031</t>
  </si>
  <si>
    <t>Venkovní jednotka tepelného čerpadla topný výkon 16 kW při venkovní teplotě -15°C (garantovaný operační rozsah do -28°C)</t>
  </si>
  <si>
    <t xml:space="preserve">VZT JEDNOTKA S REKUPERÁTOREM,Vp=Vo=565 m3/hod, tlaková ztráta 400 Pa,rychlost v průřezu 1,7 m/s,účinnost rekuperace 82% (výkon 34,6 kW)2x ventilátor s EC motorem, příkon 1,07 kW,napětí 400 V, proud 1,7 A, komora topného registru 10,3 kW, teplotní spád 75/55°C,průtok vody 0,45 m3/hod, tlaková ztráta 0,8 kPa komora přímého výparníku 10,3 kW, splňuje Ekodesingn-nařízení komise EU č.1253/2014 </t>
  </si>
  <si>
    <t xml:space="preserve">VZT JEDNOTKA S REKUPERÁTOREM,Vp=Vo=1500 m3/hod, tlaková ztráta 400 Pa,rychlost v průřezu 1,7 m/s,účinnost rekuperace 82% (výkon 34,6 kW)2x ventilátor s EC motorem, příkon 1,07 kW,napětí 400 V, proud 1,7 A, komora topného registru 10,3 kW, teplotní spád 75/55°C,průtok vody 0,45 m3/hod, tlaková ztráta 0,8 kPa komora přímého výparníku 10,3 kW, splňuje Ekodesingn-nařízení komise EU č.1253/2014 </t>
  </si>
  <si>
    <t>dodávka vnějších dveří  plast dle výběru, 160/210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</si>
</sst>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3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11"/>
      <name val="Calibri"/>
      <family val="2"/>
    </font>
    <font>
      <sz val="9"/>
      <name val="Trebuchet MS"/>
      <family val="2"/>
    </font>
    <font>
      <sz val="9"/>
      <color rgb="FF000000"/>
      <name val="Trebuchet MS"/>
      <family val="2"/>
    </font>
    <font>
      <b/>
      <sz val="12"/>
      <color rgb="FF960000"/>
      <name val="Trebuchet MS"/>
      <family val="2"/>
    </font>
    <font>
      <sz val="8"/>
      <name val="Trebuchet MS"/>
      <family val="2"/>
    </font>
    <font>
      <sz val="12"/>
      <color rgb="FF003366"/>
      <name val="Trebuchet MS"/>
      <family val="2"/>
    </font>
    <font>
      <sz val="8"/>
      <color rgb="FF003366"/>
      <name val="Trebuchet MS"/>
      <family val="2"/>
    </font>
    <font>
      <sz val="11"/>
      <color rgb="FF000000"/>
      <name val="Calibri"/>
      <family val="2"/>
      <charset val="238"/>
    </font>
    <font>
      <sz val="9"/>
      <color rgb="FF000000"/>
      <name val="Segoe UI"/>
      <family val="2"/>
      <charset val="238"/>
    </font>
    <font>
      <b/>
      <sz val="11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i/>
      <sz val="10"/>
      <color rgb="FF000000"/>
      <name val="Segoe UI"/>
      <family val="2"/>
      <charset val="238"/>
    </font>
    <font>
      <b/>
      <sz val="14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2D2D2"/>
        <bgColor rgb="FFFFFFFF"/>
      </patternFill>
    </fill>
    <fill>
      <patternFill patternType="solid">
        <fgColor rgb="FFF0F0F0"/>
        <bgColor rgb="FF000000"/>
      </patternFill>
    </fill>
    <fill>
      <patternFill patternType="solid">
        <fgColor rgb="FFBFEBFF"/>
        <bgColor rgb="FF000000"/>
      </patternFill>
    </fill>
    <fill>
      <patternFill patternType="solid">
        <fgColor rgb="FFE0FEE0"/>
        <bgColor rgb="FF000000"/>
      </patternFill>
    </fill>
    <fill>
      <patternFill patternType="solid">
        <fgColor rgb="FFFFFFE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dotted">
        <color rgb="FF969696"/>
      </left>
      <right/>
      <top style="dotted">
        <color rgb="FF969696"/>
      </top>
      <bottom style="dotted">
        <color rgb="FF969696"/>
      </bottom>
      <diagonal/>
    </border>
    <border>
      <left/>
      <right/>
      <top style="dotted">
        <color rgb="FF969696"/>
      </top>
      <bottom style="dotted">
        <color rgb="FF969696"/>
      </bottom>
      <diagonal/>
    </border>
    <border>
      <left/>
      <right/>
      <top style="dotted">
        <color rgb="FF969696"/>
      </top>
      <bottom/>
      <diagonal/>
    </border>
    <border>
      <left/>
      <right/>
      <top/>
      <bottom style="dotted">
        <color rgb="FF969696"/>
      </bottom>
      <diagonal/>
    </border>
    <border>
      <left style="dotted">
        <color rgb="FF969696"/>
      </left>
      <right style="dotted">
        <color rgb="FF969696"/>
      </right>
      <top style="dotted">
        <color rgb="FF969696"/>
      </top>
      <bottom style="dotted">
        <color rgb="FF969696"/>
      </bottom>
      <diagonal/>
    </border>
    <border>
      <left/>
      <right style="dotted">
        <color rgb="FF969696"/>
      </right>
      <top style="dotted">
        <color rgb="FF969696"/>
      </top>
      <bottom style="dotted">
        <color rgb="FF96969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30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4" borderId="38" xfId="0" applyNumberFormat="1" applyFont="1" applyFill="1" applyBorder="1" applyAlignment="1">
      <alignment horizontal="center"/>
    </xf>
    <xf numFmtId="4" fontId="7" fillId="4" borderId="38" xfId="0" applyNumberFormat="1" applyFont="1" applyFill="1" applyBorder="1" applyAlignmen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7" xfId="0" applyFont="1" applyBorder="1" applyAlignment="1">
      <alignment vertical="top" shrinkToFit="1"/>
    </xf>
    <xf numFmtId="164" fontId="16" fillId="0" borderId="38" xfId="0" applyNumberFormat="1" applyFont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0" fontId="16" fillId="0" borderId="38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16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26" xfId="0" applyNumberFormat="1" applyFont="1" applyBorder="1" applyAlignment="1">
      <alignment horizontal="left" vertical="top"/>
    </xf>
    <xf numFmtId="49" fontId="16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49" fontId="8" fillId="0" borderId="0" xfId="0" applyNumberFormat="1" applyFont="1" applyBorder="1" applyAlignment="1">
      <alignment horizontal="left" vertical="center"/>
    </xf>
    <xf numFmtId="0" fontId="19" fillId="5" borderId="54" xfId="2" applyFont="1" applyFill="1" applyBorder="1" applyAlignment="1" applyProtection="1">
      <alignment horizontal="center" vertical="center" wrapText="1"/>
    </xf>
    <xf numFmtId="0" fontId="19" fillId="5" borderId="55" xfId="2" applyFont="1" applyFill="1" applyBorder="1" applyAlignment="1" applyProtection="1">
      <alignment horizontal="center" vertical="center" wrapText="1"/>
    </xf>
    <xf numFmtId="0" fontId="20" fillId="5" borderId="55" xfId="2" applyFont="1" applyFill="1" applyBorder="1" applyAlignment="1" applyProtection="1">
      <alignment horizontal="center" vertical="center" wrapText="1"/>
    </xf>
    <xf numFmtId="0" fontId="21" fillId="0" borderId="0" xfId="2" applyFont="1" applyFill="1" applyBorder="1" applyAlignment="1" applyProtection="1">
      <alignment horizontal="left" vertical="center"/>
    </xf>
    <xf numFmtId="0" fontId="22" fillId="0" borderId="0" xfId="2" applyFont="1" applyFill="1" applyBorder="1" applyAlignment="1" applyProtection="1">
      <alignment vertical="center"/>
    </xf>
    <xf numFmtId="4" fontId="21" fillId="0" borderId="56" xfId="2" applyNumberFormat="1" applyFont="1" applyFill="1" applyBorder="1" applyAlignment="1" applyProtection="1"/>
    <xf numFmtId="4" fontId="21" fillId="0" borderId="0" xfId="2" applyNumberFormat="1" applyFont="1" applyFill="1" applyBorder="1" applyAlignment="1" applyProtection="1">
      <alignment horizontal="center" vertical="center"/>
    </xf>
    <xf numFmtId="0" fontId="23" fillId="0" borderId="0" xfId="2" applyFont="1" applyFill="1" applyBorder="1" applyAlignment="1" applyProtection="1">
      <alignment horizontal="left"/>
    </xf>
    <xf numFmtId="0" fontId="23" fillId="0" borderId="0" xfId="2" applyFont="1" applyFill="1" applyBorder="1" applyAlignment="1" applyProtection="1">
      <alignment horizontal="left"/>
      <protection locked="0"/>
    </xf>
    <xf numFmtId="4" fontId="23" fillId="0" borderId="57" xfId="2" applyNumberFormat="1" applyFont="1" applyFill="1" applyBorder="1" applyAlignment="1" applyProtection="1"/>
    <xf numFmtId="4" fontId="23" fillId="0" borderId="0" xfId="2" applyNumberFormat="1" applyFont="1" applyFill="1" applyBorder="1" applyAlignment="1" applyProtection="1">
      <alignment horizontal="center" vertical="center"/>
    </xf>
    <xf numFmtId="0" fontId="19" fillId="0" borderId="58" xfId="2" applyFont="1" applyFill="1" applyBorder="1" applyAlignment="1" applyProtection="1">
      <alignment horizontal="center" vertical="center"/>
    </xf>
    <xf numFmtId="49" fontId="19" fillId="0" borderId="58" xfId="2" applyNumberFormat="1" applyFont="1" applyFill="1" applyBorder="1" applyAlignment="1" applyProtection="1">
      <alignment horizontal="left" vertical="center" wrapText="1"/>
    </xf>
    <xf numFmtId="0" fontId="19" fillId="0" borderId="58" xfId="2" applyFont="1" applyFill="1" applyBorder="1" applyAlignment="1" applyProtection="1">
      <alignment horizontal="left" vertical="center" wrapText="1"/>
    </xf>
    <xf numFmtId="0" fontId="19" fillId="0" borderId="58" xfId="2" applyFont="1" applyFill="1" applyBorder="1" applyAlignment="1" applyProtection="1">
      <alignment horizontal="center" vertical="center" wrapText="1"/>
    </xf>
    <xf numFmtId="165" fontId="19" fillId="0" borderId="58" xfId="2" applyNumberFormat="1" applyFont="1" applyFill="1" applyBorder="1" applyAlignment="1" applyProtection="1">
      <alignment vertical="center"/>
    </xf>
    <xf numFmtId="4" fontId="19" fillId="0" borderId="59" xfId="2" applyNumberFormat="1" applyFont="1" applyFill="1" applyBorder="1" applyAlignment="1" applyProtection="1">
      <alignment vertical="center"/>
      <protection locked="0" hidden="1"/>
    </xf>
    <xf numFmtId="4" fontId="19" fillId="0" borderId="58" xfId="2" applyNumberFormat="1" applyFont="1" applyFill="1" applyBorder="1" applyAlignment="1" applyProtection="1">
      <alignment vertical="center"/>
    </xf>
    <xf numFmtId="4" fontId="19" fillId="0" borderId="58" xfId="2" applyNumberFormat="1" applyFont="1" applyFill="1" applyBorder="1" applyAlignment="1" applyProtection="1">
      <alignment horizontal="center" vertical="center" wrapText="1"/>
    </xf>
    <xf numFmtId="49" fontId="19" fillId="0" borderId="58" xfId="2" applyNumberFormat="1" applyFont="1" applyFill="1" applyBorder="1" applyAlignment="1" applyProtection="1">
      <alignment horizontal="left" vertical="center"/>
    </xf>
    <xf numFmtId="165" fontId="19" fillId="0" borderId="59" xfId="2" applyNumberFormat="1" applyFont="1" applyFill="1" applyBorder="1" applyAlignment="1" applyProtection="1">
      <alignment vertical="center"/>
    </xf>
    <xf numFmtId="0" fontId="25" fillId="0" borderId="0" xfId="0" applyFont="1" applyFill="1" applyBorder="1"/>
    <xf numFmtId="0" fontId="24" fillId="0" borderId="0" xfId="2" applyFont="1" applyFill="1" applyBorder="1" applyAlignment="1" applyProtection="1"/>
    <xf numFmtId="4" fontId="23" fillId="0" borderId="0" xfId="2" applyNumberFormat="1" applyFont="1" applyFill="1" applyBorder="1" applyAlignment="1" applyProtection="1">
      <alignment horizontal="left"/>
      <protection locked="0" hidden="1"/>
    </xf>
    <xf numFmtId="4" fontId="23" fillId="0" borderId="55" xfId="2" applyNumberFormat="1" applyFont="1" applyFill="1" applyBorder="1" applyAlignment="1" applyProtection="1"/>
    <xf numFmtId="4" fontId="23" fillId="0" borderId="55" xfId="2" applyNumberFormat="1" applyFont="1" applyFill="1" applyBorder="1" applyAlignment="1" applyProtection="1">
      <alignment horizontal="center" vertical="center" wrapText="1"/>
    </xf>
    <xf numFmtId="165" fontId="23" fillId="0" borderId="0" xfId="2" applyNumberFormat="1" applyFont="1" applyFill="1" applyBorder="1" applyAlignment="1" applyProtection="1">
      <alignment horizontal="left"/>
    </xf>
    <xf numFmtId="165" fontId="19" fillId="0" borderId="58" xfId="2" applyNumberFormat="1" applyFont="1" applyFill="1" applyBorder="1" applyAlignment="1" applyProtection="1">
      <alignment vertical="center" wrapText="1"/>
    </xf>
    <xf numFmtId="49" fontId="26" fillId="6" borderId="60" xfId="0" applyNumberFormat="1" applyFont="1" applyFill="1" applyBorder="1" applyAlignment="1">
      <alignment horizontal="left"/>
    </xf>
    <xf numFmtId="0" fontId="26" fillId="6" borderId="60" xfId="0" applyNumberFormat="1" applyFont="1" applyFill="1" applyBorder="1" applyAlignment="1">
      <alignment horizontal="left" wrapText="1" shrinkToFit="1"/>
    </xf>
    <xf numFmtId="4" fontId="26" fillId="6" borderId="60" xfId="0" applyNumberFormat="1" applyFont="1" applyFill="1" applyBorder="1" applyAlignment="1">
      <alignment horizontal="left"/>
    </xf>
    <xf numFmtId="49" fontId="27" fillId="7" borderId="60" xfId="0" applyNumberFormat="1" applyFont="1" applyFill="1" applyBorder="1" applyAlignment="1">
      <alignment horizontal="left"/>
    </xf>
    <xf numFmtId="0" fontId="27" fillId="7" borderId="60" xfId="0" applyNumberFormat="1" applyFont="1" applyFill="1" applyBorder="1" applyAlignment="1">
      <alignment horizontal="left" wrapText="1" shrinkToFit="1"/>
    </xf>
    <xf numFmtId="4" fontId="27" fillId="7" borderId="60" xfId="0" applyNumberFormat="1" applyFont="1" applyFill="1" applyBorder="1" applyAlignment="1">
      <alignment horizontal="right"/>
    </xf>
    <xf numFmtId="49" fontId="28" fillId="8" borderId="60" xfId="0" applyNumberFormat="1" applyFont="1" applyFill="1" applyBorder="1" applyAlignment="1">
      <alignment horizontal="left"/>
    </xf>
    <xf numFmtId="0" fontId="28" fillId="8" borderId="60" xfId="0" applyNumberFormat="1" applyFont="1" applyFill="1" applyBorder="1" applyAlignment="1">
      <alignment horizontal="left" wrapText="1" shrinkToFit="1"/>
    </xf>
    <xf numFmtId="4" fontId="28" fillId="8" borderId="60" xfId="0" applyNumberFormat="1" applyFont="1" applyFill="1" applyBorder="1" applyAlignment="1">
      <alignment horizontal="right"/>
    </xf>
    <xf numFmtId="49" fontId="29" fillId="9" borderId="60" xfId="0" applyNumberFormat="1" applyFont="1" applyFill="1" applyBorder="1" applyAlignment="1">
      <alignment horizontal="left"/>
    </xf>
    <xf numFmtId="0" fontId="29" fillId="9" borderId="60" xfId="0" applyNumberFormat="1" applyFont="1" applyFill="1" applyBorder="1" applyAlignment="1">
      <alignment horizontal="left" wrapText="1" shrinkToFit="1"/>
    </xf>
    <xf numFmtId="4" fontId="29" fillId="9" borderId="60" xfId="0" applyNumberFormat="1" applyFont="1" applyFill="1" applyBorder="1" applyAlignment="1">
      <alignment horizontal="right"/>
    </xf>
    <xf numFmtId="49" fontId="26" fillId="10" borderId="60" xfId="0" applyNumberFormat="1" applyFont="1" applyFill="1" applyBorder="1" applyAlignment="1">
      <alignment horizontal="left"/>
    </xf>
    <xf numFmtId="0" fontId="26" fillId="10" borderId="60" xfId="0" applyNumberFormat="1" applyFont="1" applyFill="1" applyBorder="1" applyAlignment="1">
      <alignment horizontal="left" wrapText="1" shrinkToFit="1"/>
    </xf>
    <xf numFmtId="4" fontId="26" fillId="10" borderId="60" xfId="0" applyNumberFormat="1" applyFont="1" applyFill="1" applyBorder="1" applyAlignment="1">
      <alignment horizontal="right"/>
    </xf>
    <xf numFmtId="49" fontId="30" fillId="11" borderId="0" xfId="0" applyNumberFormat="1" applyFont="1" applyFill="1" applyBorder="1"/>
    <xf numFmtId="0" fontId="30" fillId="11" borderId="0" xfId="0" applyNumberFormat="1" applyFont="1" applyFill="1" applyBorder="1" applyAlignment="1">
      <alignment wrapText="1" shrinkToFit="1"/>
    </xf>
    <xf numFmtId="4" fontId="30" fillId="11" borderId="0" xfId="0" applyNumberFormat="1" applyFont="1" applyFill="1" applyBorder="1"/>
    <xf numFmtId="0" fontId="25" fillId="0" borderId="48" xfId="0" applyFont="1" applyFill="1" applyBorder="1"/>
    <xf numFmtId="0" fontId="31" fillId="0" borderId="48" xfId="0" applyFont="1" applyFill="1" applyBorder="1"/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11" fillId="0" borderId="16" xfId="0" applyNumberFormat="1" applyFont="1" applyBorder="1" applyAlignment="1">
      <alignment horizontal="right" vertical="center" inden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4" borderId="38" xfId="0" applyNumberFormat="1" applyFont="1" applyFill="1" applyBorder="1" applyAlignme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</cellXfs>
  <cellStyles count="3">
    <cellStyle name="Normální" xfId="0" builtinId="0"/>
    <cellStyle name="normální 2" xfId="1"/>
    <cellStyle name="normální 4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7" t="s">
        <v>38</v>
      </c>
    </row>
    <row r="2" spans="1:7" ht="57.75" customHeight="1" x14ac:dyDescent="0.25">
      <c r="A2" s="245" t="s">
        <v>39</v>
      </c>
      <c r="B2" s="245"/>
      <c r="C2" s="245"/>
      <c r="D2" s="245"/>
      <c r="E2" s="245"/>
      <c r="F2" s="245"/>
      <c r="G2" s="24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5"/>
  <sheetViews>
    <sheetView showGridLines="0" tabSelected="1" topLeftCell="B15" zoomScaleNormal="100" zoomScaleSheetLayoutView="75" workbookViewId="0">
      <selection activeCell="H22" sqref="H22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3" t="s">
        <v>36</v>
      </c>
      <c r="B1" s="246" t="s">
        <v>42</v>
      </c>
      <c r="C1" s="247"/>
      <c r="D1" s="247"/>
      <c r="E1" s="247"/>
      <c r="F1" s="247"/>
      <c r="G1" s="247"/>
      <c r="H1" s="247"/>
      <c r="I1" s="247"/>
      <c r="J1" s="248"/>
    </row>
    <row r="2" spans="1:15" ht="23.25" customHeight="1" x14ac:dyDescent="0.25">
      <c r="A2" s="4"/>
      <c r="B2" s="81" t="s">
        <v>40</v>
      </c>
      <c r="C2" s="82"/>
      <c r="D2" s="272" t="s">
        <v>500</v>
      </c>
      <c r="E2" s="273"/>
      <c r="F2" s="273"/>
      <c r="G2" s="273"/>
      <c r="H2" s="273"/>
      <c r="I2" s="273"/>
      <c r="J2" s="274"/>
      <c r="O2" s="2"/>
    </row>
    <row r="3" spans="1:15" ht="23.25" customHeight="1" x14ac:dyDescent="0.25">
      <c r="A3" s="4"/>
      <c r="B3" s="83" t="s">
        <v>45</v>
      </c>
      <c r="C3" s="84"/>
      <c r="D3" s="265" t="s">
        <v>43</v>
      </c>
      <c r="E3" s="266"/>
      <c r="F3" s="266"/>
      <c r="G3" s="266"/>
      <c r="H3" s="266"/>
      <c r="I3" s="266"/>
      <c r="J3" s="267"/>
    </row>
    <row r="4" spans="1:15" ht="23.25" hidden="1" customHeight="1" x14ac:dyDescent="0.25">
      <c r="A4" s="4"/>
      <c r="B4" s="85" t="s">
        <v>44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5">
      <c r="A5" s="4"/>
      <c r="B5" s="47" t="s">
        <v>21</v>
      </c>
      <c r="C5" s="5"/>
      <c r="D5" s="91" t="s">
        <v>488</v>
      </c>
      <c r="E5" s="26"/>
      <c r="F5" s="26"/>
      <c r="G5" s="26"/>
      <c r="H5" s="28" t="s">
        <v>33</v>
      </c>
      <c r="I5" s="91" t="s">
        <v>491</v>
      </c>
      <c r="J5" s="11"/>
    </row>
    <row r="6" spans="1:15" ht="15.75" customHeight="1" x14ac:dyDescent="0.25">
      <c r="A6" s="4"/>
      <c r="B6" s="41"/>
      <c r="C6" s="26"/>
      <c r="D6" s="91" t="s">
        <v>489</v>
      </c>
      <c r="E6" s="26"/>
      <c r="F6" s="26"/>
      <c r="G6" s="26"/>
      <c r="H6" s="28" t="s">
        <v>34</v>
      </c>
      <c r="I6" s="91" t="s">
        <v>492</v>
      </c>
      <c r="J6" s="11"/>
    </row>
    <row r="7" spans="1:15" ht="15.75" customHeight="1" x14ac:dyDescent="0.25">
      <c r="A7" s="4"/>
      <c r="B7" s="42"/>
      <c r="C7" s="92"/>
      <c r="D7" s="80" t="s">
        <v>490</v>
      </c>
      <c r="E7" s="34"/>
      <c r="F7" s="34"/>
      <c r="G7" s="34"/>
      <c r="H7" s="36"/>
      <c r="I7" s="34"/>
      <c r="J7" s="51"/>
    </row>
    <row r="8" spans="1:15" ht="24" hidden="1" customHeight="1" x14ac:dyDescent="0.25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5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5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5">
      <c r="A11" s="4"/>
      <c r="B11" s="47" t="s">
        <v>18</v>
      </c>
      <c r="C11" s="5"/>
      <c r="D11" s="276" t="s">
        <v>493</v>
      </c>
      <c r="E11" s="276"/>
      <c r="F11" s="276"/>
      <c r="G11" s="276"/>
      <c r="H11" s="28" t="s">
        <v>33</v>
      </c>
      <c r="I11" s="91" t="s">
        <v>497</v>
      </c>
      <c r="J11" s="11"/>
    </row>
    <row r="12" spans="1:15" ht="15.75" customHeight="1" x14ac:dyDescent="0.25">
      <c r="A12" s="4"/>
      <c r="B12" s="41"/>
      <c r="C12" s="26"/>
      <c r="D12" s="263" t="s">
        <v>494</v>
      </c>
      <c r="E12" s="263"/>
      <c r="F12" s="263"/>
      <c r="G12" s="263"/>
      <c r="H12" s="28" t="s">
        <v>34</v>
      </c>
      <c r="I12" s="194" t="s">
        <v>498</v>
      </c>
      <c r="J12" s="11"/>
    </row>
    <row r="13" spans="1:15" ht="15.75" customHeight="1" x14ac:dyDescent="0.25">
      <c r="A13" s="4"/>
      <c r="B13" s="42"/>
      <c r="C13" s="92" t="s">
        <v>496</v>
      </c>
      <c r="D13" s="264" t="s">
        <v>495</v>
      </c>
      <c r="E13" s="264"/>
      <c r="F13" s="264"/>
      <c r="G13" s="264"/>
      <c r="H13" s="29"/>
      <c r="I13" s="34"/>
      <c r="J13" s="51"/>
    </row>
    <row r="14" spans="1:15" ht="24" customHeight="1" x14ac:dyDescent="0.25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5">
      <c r="A15" s="4"/>
      <c r="B15" s="52" t="s">
        <v>31</v>
      </c>
      <c r="C15" s="72"/>
      <c r="D15" s="53"/>
      <c r="E15" s="275"/>
      <c r="F15" s="275"/>
      <c r="G15" s="260"/>
      <c r="H15" s="260"/>
      <c r="I15" s="260" t="s">
        <v>28</v>
      </c>
      <c r="J15" s="261"/>
    </row>
    <row r="16" spans="1:15" ht="23.25" customHeight="1" x14ac:dyDescent="0.25">
      <c r="A16" s="139" t="s">
        <v>23</v>
      </c>
      <c r="B16" s="140" t="s">
        <v>23</v>
      </c>
      <c r="C16" s="58"/>
      <c r="D16" s="59"/>
      <c r="E16" s="255"/>
      <c r="F16" s="262"/>
      <c r="G16" s="255"/>
      <c r="H16" s="262"/>
      <c r="I16" s="255">
        <f>I47+I48+I49+I50+I51+I52+I53+I54</f>
        <v>0</v>
      </c>
      <c r="J16" s="256"/>
    </row>
    <row r="17" spans="1:10" ht="23.25" customHeight="1" x14ac:dyDescent="0.25">
      <c r="A17" s="139" t="s">
        <v>24</v>
      </c>
      <c r="B17" s="140" t="s">
        <v>24</v>
      </c>
      <c r="C17" s="58"/>
      <c r="D17" s="59"/>
      <c r="E17" s="255"/>
      <c r="F17" s="262"/>
      <c r="G17" s="255"/>
      <c r="H17" s="262"/>
      <c r="I17" s="255">
        <f>I55+I56+I57+I58+I59+I60</f>
        <v>0</v>
      </c>
      <c r="J17" s="256"/>
    </row>
    <row r="18" spans="1:10" ht="23.25" customHeight="1" x14ac:dyDescent="0.25">
      <c r="A18" s="139" t="s">
        <v>25</v>
      </c>
      <c r="B18" s="140" t="s">
        <v>25</v>
      </c>
      <c r="C18" s="58"/>
      <c r="D18" s="59"/>
      <c r="E18" s="255"/>
      <c r="F18" s="262"/>
      <c r="G18" s="255"/>
      <c r="H18" s="262"/>
      <c r="I18" s="255">
        <v>0</v>
      </c>
      <c r="J18" s="256"/>
    </row>
    <row r="19" spans="1:10" ht="23.25" customHeight="1" x14ac:dyDescent="0.25">
      <c r="A19" s="139" t="s">
        <v>80</v>
      </c>
      <c r="B19" s="140" t="s">
        <v>26</v>
      </c>
      <c r="C19" s="58"/>
      <c r="D19" s="59"/>
      <c r="E19" s="255"/>
      <c r="F19" s="262"/>
      <c r="G19" s="255"/>
      <c r="H19" s="262"/>
      <c r="I19" s="255">
        <f>I61</f>
        <v>0</v>
      </c>
      <c r="J19" s="256"/>
    </row>
    <row r="20" spans="1:10" ht="23.25" customHeight="1" x14ac:dyDescent="0.25">
      <c r="A20" s="139" t="s">
        <v>81</v>
      </c>
      <c r="B20" s="140" t="s">
        <v>27</v>
      </c>
      <c r="C20" s="58"/>
      <c r="D20" s="59"/>
      <c r="E20" s="255"/>
      <c r="F20" s="262"/>
      <c r="G20" s="255"/>
      <c r="H20" s="262"/>
      <c r="I20" s="255">
        <v>0</v>
      </c>
      <c r="J20" s="256"/>
    </row>
    <row r="21" spans="1:10" ht="23.25" customHeight="1" x14ac:dyDescent="0.25">
      <c r="A21" s="4"/>
      <c r="B21" s="74" t="s">
        <v>28</v>
      </c>
      <c r="C21" s="75"/>
      <c r="D21" s="76"/>
      <c r="E21" s="257"/>
      <c r="F21" s="258"/>
      <c r="G21" s="257"/>
      <c r="H21" s="258"/>
      <c r="I21" s="257">
        <f>I16+I17+I18+I19+I20</f>
        <v>0</v>
      </c>
      <c r="J21" s="268"/>
    </row>
    <row r="22" spans="1:10" ht="33" customHeight="1" x14ac:dyDescent="0.25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5">
      <c r="A23" s="4"/>
      <c r="B23" s="57" t="s">
        <v>11</v>
      </c>
      <c r="C23" s="58"/>
      <c r="D23" s="59"/>
      <c r="E23" s="60">
        <v>15</v>
      </c>
      <c r="F23" s="61" t="s">
        <v>0</v>
      </c>
      <c r="G23" s="253">
        <v>0</v>
      </c>
      <c r="H23" s="254"/>
      <c r="I23" s="254"/>
      <c r="J23" s="62" t="str">
        <f t="shared" ref="J23:J28" si="0">Mena</f>
        <v>CZK</v>
      </c>
    </row>
    <row r="24" spans="1:10" ht="23.25" customHeight="1" x14ac:dyDescent="0.25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78">
        <v>0</v>
      </c>
      <c r="H24" s="279"/>
      <c r="I24" s="279"/>
      <c r="J24" s="62" t="str">
        <f t="shared" si="0"/>
        <v>CZK</v>
      </c>
    </row>
    <row r="25" spans="1:10" ht="23.25" customHeight="1" x14ac:dyDescent="0.25">
      <c r="A25" s="4"/>
      <c r="B25" s="57" t="s">
        <v>13</v>
      </c>
      <c r="C25" s="58"/>
      <c r="D25" s="59"/>
      <c r="E25" s="60">
        <v>21</v>
      </c>
      <c r="F25" s="61" t="s">
        <v>0</v>
      </c>
      <c r="G25" s="253">
        <f>I21</f>
        <v>0</v>
      </c>
      <c r="H25" s="254"/>
      <c r="I25" s="254"/>
      <c r="J25" s="62" t="str">
        <f t="shared" si="0"/>
        <v>CZK</v>
      </c>
    </row>
    <row r="26" spans="1:10" ht="23.25" customHeight="1" x14ac:dyDescent="0.25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49">
        <f>ZakladDPHZakl*0.21</f>
        <v>0</v>
      </c>
      <c r="H26" s="250"/>
      <c r="I26" s="250"/>
      <c r="J26" s="56" t="str">
        <f t="shared" si="0"/>
        <v>CZK</v>
      </c>
    </row>
    <row r="27" spans="1:10" ht="23.25" customHeight="1" thickBot="1" x14ac:dyDescent="0.3">
      <c r="A27" s="4"/>
      <c r="B27" s="48" t="s">
        <v>4</v>
      </c>
      <c r="C27" s="20"/>
      <c r="D27" s="23"/>
      <c r="E27" s="20"/>
      <c r="F27" s="21"/>
      <c r="G27" s="251"/>
      <c r="H27" s="251"/>
      <c r="I27" s="251"/>
      <c r="J27" s="63" t="str">
        <f t="shared" si="0"/>
        <v>CZK</v>
      </c>
    </row>
    <row r="28" spans="1:10" ht="27.75" hidden="1" customHeight="1" thickBot="1" x14ac:dyDescent="0.3">
      <c r="A28" s="4"/>
      <c r="B28" s="112" t="s">
        <v>22</v>
      </c>
      <c r="C28" s="113"/>
      <c r="D28" s="113"/>
      <c r="E28" s="114"/>
      <c r="F28" s="115"/>
      <c r="G28" s="252">
        <v>2557458.9300000002</v>
      </c>
      <c r="H28" s="259"/>
      <c r="I28" s="259"/>
      <c r="J28" s="116" t="str">
        <f t="shared" si="0"/>
        <v>CZK</v>
      </c>
    </row>
    <row r="29" spans="1:10" ht="27.75" customHeight="1" thickBot="1" x14ac:dyDescent="0.3">
      <c r="A29" s="4"/>
      <c r="B29" s="112" t="s">
        <v>35</v>
      </c>
      <c r="C29" s="117"/>
      <c r="D29" s="117"/>
      <c r="E29" s="117"/>
      <c r="F29" s="117"/>
      <c r="G29" s="252">
        <f>ZakladDPHZakl+DPHZakl+Zaokrouhleni</f>
        <v>0</v>
      </c>
      <c r="H29" s="252"/>
      <c r="I29" s="252"/>
      <c r="J29" s="118" t="s">
        <v>49</v>
      </c>
    </row>
    <row r="30" spans="1:10" ht="12.75" customHeight="1" x14ac:dyDescent="0.25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5">
      <c r="A32" s="4"/>
      <c r="B32" s="24"/>
      <c r="C32" s="19" t="s">
        <v>10</v>
      </c>
      <c r="D32" s="39" t="s">
        <v>499</v>
      </c>
      <c r="E32" s="39"/>
      <c r="F32" s="19" t="s">
        <v>9</v>
      </c>
      <c r="G32" s="39"/>
      <c r="H32" s="40">
        <f ca="1">TODAY()</f>
        <v>44956</v>
      </c>
      <c r="I32" s="39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5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5">
      <c r="A35" s="4"/>
      <c r="B35" s="4"/>
      <c r="C35" s="5"/>
      <c r="D35" s="277" t="s">
        <v>2</v>
      </c>
      <c r="E35" s="277"/>
      <c r="F35" s="5"/>
      <c r="G35" s="45"/>
      <c r="H35" s="13" t="s">
        <v>3</v>
      </c>
      <c r="I35" s="45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3">
      <c r="B37" s="77" t="s">
        <v>15</v>
      </c>
      <c r="C37" s="3"/>
      <c r="D37" s="3"/>
      <c r="E37" s="3"/>
      <c r="F37" s="104"/>
      <c r="G37" s="104"/>
      <c r="H37" s="104"/>
      <c r="I37" s="104"/>
      <c r="J37" s="3"/>
    </row>
    <row r="38" spans="1:10" ht="25.5" hidden="1" customHeight="1" x14ac:dyDescent="0.25">
      <c r="A38" s="96" t="s">
        <v>37</v>
      </c>
      <c r="B38" s="98" t="s">
        <v>16</v>
      </c>
      <c r="C38" s="99" t="s">
        <v>5</v>
      </c>
      <c r="D38" s="100"/>
      <c r="E38" s="100"/>
      <c r="F38" s="105" t="str">
        <f>B23</f>
        <v>Základ pro sníženou DPH</v>
      </c>
      <c r="G38" s="105" t="str">
        <f>B25</f>
        <v>Základ pro základní DPH</v>
      </c>
      <c r="H38" s="106" t="s">
        <v>17</v>
      </c>
      <c r="I38" s="106" t="s">
        <v>1</v>
      </c>
      <c r="J38" s="101" t="s">
        <v>0</v>
      </c>
    </row>
    <row r="39" spans="1:10" ht="25.5" hidden="1" customHeight="1" x14ac:dyDescent="0.25">
      <c r="A39" s="96">
        <v>1</v>
      </c>
      <c r="B39" s="102" t="s">
        <v>47</v>
      </c>
      <c r="C39" s="280" t="s">
        <v>46</v>
      </c>
      <c r="D39" s="281"/>
      <c r="E39" s="281"/>
      <c r="F39" s="107">
        <v>0</v>
      </c>
      <c r="G39" s="108">
        <v>2557458.9300000002</v>
      </c>
      <c r="H39" s="109">
        <v>537066</v>
      </c>
      <c r="I39" s="109">
        <v>3094524.93</v>
      </c>
      <c r="J39" s="103">
        <f>IF(CenaCelkemVypocet=0,"",I39/CenaCelkemVypocet*100)</f>
        <v>100</v>
      </c>
    </row>
    <row r="40" spans="1:10" ht="25.5" hidden="1" customHeight="1" x14ac:dyDescent="0.25">
      <c r="A40" s="96"/>
      <c r="B40" s="282" t="s">
        <v>48</v>
      </c>
      <c r="C40" s="283"/>
      <c r="D40" s="283"/>
      <c r="E40" s="284"/>
      <c r="F40" s="110">
        <f>SUMIF(A39:A39,"=1",F39:F39)</f>
        <v>0</v>
      </c>
      <c r="G40" s="111">
        <f>SUMIF(A39:A39,"=1",G39:G39)</f>
        <v>2557458.9300000002</v>
      </c>
      <c r="H40" s="111">
        <f>SUMIF(A39:A39,"=1",H39:H39)</f>
        <v>537066</v>
      </c>
      <c r="I40" s="111">
        <f>SUMIF(A39:A39,"=1",I39:I39)</f>
        <v>3094524.93</v>
      </c>
      <c r="J40" s="97">
        <f>SUMIF(A39:A39,"=1",J39:J39)</f>
        <v>100</v>
      </c>
    </row>
    <row r="44" spans="1:10" ht="15.6" x14ac:dyDescent="0.3">
      <c r="B44" s="119" t="s">
        <v>50</v>
      </c>
    </row>
    <row r="46" spans="1:10" ht="25.5" customHeight="1" x14ac:dyDescent="0.25">
      <c r="A46" s="120"/>
      <c r="B46" s="124" t="s">
        <v>16</v>
      </c>
      <c r="C46" s="124" t="s">
        <v>5</v>
      </c>
      <c r="D46" s="125"/>
      <c r="E46" s="125"/>
      <c r="F46" s="128" t="s">
        <v>51</v>
      </c>
      <c r="G46" s="128"/>
      <c r="H46" s="128"/>
      <c r="I46" s="285" t="s">
        <v>28</v>
      </c>
      <c r="J46" s="285"/>
    </row>
    <row r="47" spans="1:10" ht="25.5" customHeight="1" x14ac:dyDescent="0.25">
      <c r="A47" s="121"/>
      <c r="B47" s="129" t="s">
        <v>52</v>
      </c>
      <c r="C47" s="287" t="s">
        <v>53</v>
      </c>
      <c r="D47" s="288"/>
      <c r="E47" s="288"/>
      <c r="F47" s="131" t="s">
        <v>23</v>
      </c>
      <c r="G47" s="132"/>
      <c r="H47" s="132"/>
      <c r="I47" s="286">
        <f>'Rozpočet Pol'!G8</f>
        <v>0</v>
      </c>
      <c r="J47" s="286"/>
    </row>
    <row r="48" spans="1:10" ht="25.5" customHeight="1" x14ac:dyDescent="0.25">
      <c r="A48" s="121"/>
      <c r="B48" s="123" t="s">
        <v>54</v>
      </c>
      <c r="C48" s="270" t="s">
        <v>55</v>
      </c>
      <c r="D48" s="271"/>
      <c r="E48" s="271"/>
      <c r="F48" s="133" t="s">
        <v>23</v>
      </c>
      <c r="G48" s="134"/>
      <c r="H48" s="134"/>
      <c r="I48" s="269">
        <f>'Rozpočet Pol'!G10</f>
        <v>0</v>
      </c>
      <c r="J48" s="269"/>
    </row>
    <row r="49" spans="1:10" ht="25.5" customHeight="1" x14ac:dyDescent="0.25">
      <c r="A49" s="121"/>
      <c r="B49" s="123" t="s">
        <v>56</v>
      </c>
      <c r="C49" s="270" t="s">
        <v>57</v>
      </c>
      <c r="D49" s="271"/>
      <c r="E49" s="271"/>
      <c r="F49" s="133" t="s">
        <v>23</v>
      </c>
      <c r="G49" s="134"/>
      <c r="H49" s="134"/>
      <c r="I49" s="269">
        <f>'Rozpočet Pol'!G12</f>
        <v>0</v>
      </c>
      <c r="J49" s="269"/>
    </row>
    <row r="50" spans="1:10" ht="25.5" customHeight="1" x14ac:dyDescent="0.25">
      <c r="A50" s="121"/>
      <c r="B50" s="123" t="s">
        <v>58</v>
      </c>
      <c r="C50" s="270" t="s">
        <v>59</v>
      </c>
      <c r="D50" s="271"/>
      <c r="E50" s="271"/>
      <c r="F50" s="133" t="s">
        <v>23</v>
      </c>
      <c r="G50" s="134"/>
      <c r="H50" s="134"/>
      <c r="I50" s="269">
        <f>'Rozpočet Pol'!G14</f>
        <v>0</v>
      </c>
      <c r="J50" s="269"/>
    </row>
    <row r="51" spans="1:10" ht="25.5" customHeight="1" x14ac:dyDescent="0.25">
      <c r="A51" s="121"/>
      <c r="B51" s="123" t="s">
        <v>60</v>
      </c>
      <c r="C51" s="270" t="s">
        <v>61</v>
      </c>
      <c r="D51" s="271"/>
      <c r="E51" s="271"/>
      <c r="F51" s="133" t="s">
        <v>23</v>
      </c>
      <c r="G51" s="134"/>
      <c r="H51" s="134"/>
      <c r="I51" s="269">
        <f>'Rozpočet Pol'!G25</f>
        <v>0</v>
      </c>
      <c r="J51" s="269"/>
    </row>
    <row r="52" spans="1:10" ht="25.5" customHeight="1" x14ac:dyDescent="0.25">
      <c r="A52" s="121"/>
      <c r="B52" s="123" t="s">
        <v>62</v>
      </c>
      <c r="C52" s="270" t="s">
        <v>63</v>
      </c>
      <c r="D52" s="271"/>
      <c r="E52" s="271"/>
      <c r="F52" s="133" t="s">
        <v>23</v>
      </c>
      <c r="G52" s="134"/>
      <c r="H52" s="134"/>
      <c r="I52" s="269">
        <f>'Rozpočet Pol'!G31</f>
        <v>0</v>
      </c>
      <c r="J52" s="269"/>
    </row>
    <row r="53" spans="1:10" ht="25.5" customHeight="1" x14ac:dyDescent="0.25">
      <c r="A53" s="121"/>
      <c r="B53" s="123" t="s">
        <v>64</v>
      </c>
      <c r="C53" s="270" t="s">
        <v>65</v>
      </c>
      <c r="D53" s="271"/>
      <c r="E53" s="271"/>
      <c r="F53" s="133" t="s">
        <v>23</v>
      </c>
      <c r="G53" s="134"/>
      <c r="H53" s="134"/>
      <c r="I53" s="269">
        <f>'Rozpočet Pol'!G37</f>
        <v>0</v>
      </c>
      <c r="J53" s="269"/>
    </row>
    <row r="54" spans="1:10" ht="25.5" customHeight="1" x14ac:dyDescent="0.25">
      <c r="A54" s="121"/>
      <c r="B54" s="123" t="s">
        <v>66</v>
      </c>
      <c r="C54" s="270" t="s">
        <v>67</v>
      </c>
      <c r="D54" s="271"/>
      <c r="E54" s="271"/>
      <c r="F54" s="133" t="s">
        <v>23</v>
      </c>
      <c r="G54" s="134"/>
      <c r="H54" s="134"/>
      <c r="I54" s="269">
        <f>'Rozpočet Pol'!G42</f>
        <v>0</v>
      </c>
      <c r="J54" s="269"/>
    </row>
    <row r="55" spans="1:10" ht="25.5" customHeight="1" x14ac:dyDescent="0.25">
      <c r="A55" s="121"/>
      <c r="B55" s="123" t="s">
        <v>68</v>
      </c>
      <c r="C55" s="270" t="s">
        <v>69</v>
      </c>
      <c r="D55" s="271"/>
      <c r="E55" s="271"/>
      <c r="F55" s="133" t="s">
        <v>24</v>
      </c>
      <c r="G55" s="134"/>
      <c r="H55" s="134"/>
      <c r="I55" s="269">
        <f>'Rozpočet Pol'!G44</f>
        <v>0</v>
      </c>
      <c r="J55" s="269"/>
    </row>
    <row r="56" spans="1:10" ht="25.5" customHeight="1" x14ac:dyDescent="0.25">
      <c r="A56" s="121"/>
      <c r="B56" s="123" t="s">
        <v>70</v>
      </c>
      <c r="C56" s="270" t="s">
        <v>71</v>
      </c>
      <c r="D56" s="271"/>
      <c r="E56" s="271"/>
      <c r="F56" s="133" t="s">
        <v>24</v>
      </c>
      <c r="G56" s="134"/>
      <c r="H56" s="134"/>
      <c r="I56" s="269">
        <f>'Rozpočet Pol'!G72</f>
        <v>0</v>
      </c>
      <c r="J56" s="269"/>
    </row>
    <row r="57" spans="1:10" ht="25.5" customHeight="1" x14ac:dyDescent="0.25">
      <c r="A57" s="121"/>
      <c r="B57" s="123" t="s">
        <v>72</v>
      </c>
      <c r="C57" s="270" t="s">
        <v>73</v>
      </c>
      <c r="D57" s="271"/>
      <c r="E57" s="271"/>
      <c r="F57" s="133" t="s">
        <v>24</v>
      </c>
      <c r="G57" s="134"/>
      <c r="H57" s="134"/>
      <c r="I57" s="269">
        <f>'Rozpočet Pol'!G80</f>
        <v>0</v>
      </c>
      <c r="J57" s="269"/>
    </row>
    <row r="58" spans="1:10" ht="25.5" customHeight="1" x14ac:dyDescent="0.25">
      <c r="A58" s="121"/>
      <c r="B58" s="123" t="s">
        <v>74</v>
      </c>
      <c r="C58" s="270" t="s">
        <v>75</v>
      </c>
      <c r="D58" s="271"/>
      <c r="E58" s="271"/>
      <c r="F58" s="133" t="s">
        <v>24</v>
      </c>
      <c r="G58" s="134"/>
      <c r="H58" s="134"/>
      <c r="I58" s="269">
        <f>'Rozpočet Pol'!G93</f>
        <v>0</v>
      </c>
      <c r="J58" s="269"/>
    </row>
    <row r="59" spans="1:10" ht="25.5" customHeight="1" x14ac:dyDescent="0.25">
      <c r="A59" s="121"/>
      <c r="B59" s="123" t="s">
        <v>76</v>
      </c>
      <c r="C59" s="270" t="s">
        <v>77</v>
      </c>
      <c r="D59" s="271"/>
      <c r="E59" s="271"/>
      <c r="F59" s="133" t="s">
        <v>24</v>
      </c>
      <c r="G59" s="134"/>
      <c r="H59" s="134"/>
      <c r="I59" s="269">
        <f>'Rozpočet Pol'!G97</f>
        <v>0</v>
      </c>
      <c r="J59" s="269"/>
    </row>
    <row r="60" spans="1:10" ht="25.5" customHeight="1" x14ac:dyDescent="0.25">
      <c r="A60" s="121"/>
      <c r="B60" s="123" t="s">
        <v>78</v>
      </c>
      <c r="C60" s="270" t="s">
        <v>79</v>
      </c>
      <c r="D60" s="271"/>
      <c r="E60" s="271"/>
      <c r="F60" s="133" t="s">
        <v>24</v>
      </c>
      <c r="G60" s="134"/>
      <c r="H60" s="134"/>
      <c r="I60" s="269">
        <f>'Rozpočet Pol'!G105</f>
        <v>0</v>
      </c>
      <c r="J60" s="269"/>
    </row>
    <row r="61" spans="1:10" ht="25.5" customHeight="1" x14ac:dyDescent="0.25">
      <c r="A61" s="121"/>
      <c r="B61" s="130" t="s">
        <v>80</v>
      </c>
      <c r="C61" s="290" t="s">
        <v>26</v>
      </c>
      <c r="D61" s="291"/>
      <c r="E61" s="291"/>
      <c r="F61" s="135" t="s">
        <v>80</v>
      </c>
      <c r="G61" s="136"/>
      <c r="H61" s="136"/>
      <c r="I61" s="289">
        <f>'Rozpočet Pol'!G110</f>
        <v>0</v>
      </c>
      <c r="J61" s="289"/>
    </row>
    <row r="62" spans="1:10" ht="25.5" customHeight="1" x14ac:dyDescent="0.25">
      <c r="A62" s="122"/>
      <c r="B62" s="126" t="s">
        <v>1</v>
      </c>
      <c r="C62" s="126"/>
      <c r="D62" s="127"/>
      <c r="E62" s="127"/>
      <c r="F62" s="137"/>
      <c r="G62" s="138"/>
      <c r="H62" s="138"/>
      <c r="I62" s="292">
        <f>SUM(I47:I61)</f>
        <v>0</v>
      </c>
      <c r="J62" s="292"/>
    </row>
    <row r="63" spans="1:10" x14ac:dyDescent="0.25">
      <c r="F63" s="94"/>
      <c r="G63" s="95"/>
      <c r="H63" s="94"/>
      <c r="I63" s="95"/>
      <c r="J63" s="95"/>
    </row>
    <row r="64" spans="1:10" x14ac:dyDescent="0.25">
      <c r="F64" s="94"/>
      <c r="G64" s="95"/>
      <c r="H64" s="94"/>
      <c r="I64" s="95"/>
      <c r="J64" s="95"/>
    </row>
    <row r="65" spans="6:10" x14ac:dyDescent="0.25">
      <c r="F65" s="94"/>
      <c r="G65" s="95"/>
      <c r="H65" s="94"/>
      <c r="I65" s="95"/>
      <c r="J65" s="9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9">
    <mergeCell ref="I61:J61"/>
    <mergeCell ref="C61:E61"/>
    <mergeCell ref="I62:J62"/>
    <mergeCell ref="I58:J58"/>
    <mergeCell ref="C58:E58"/>
    <mergeCell ref="I59:J59"/>
    <mergeCell ref="C59:E59"/>
    <mergeCell ref="I60:J60"/>
    <mergeCell ref="C60:E60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293" t="s">
        <v>6</v>
      </c>
      <c r="B1" s="293"/>
      <c r="C1" s="294"/>
      <c r="D1" s="293"/>
      <c r="E1" s="293"/>
      <c r="F1" s="293"/>
      <c r="G1" s="293"/>
    </row>
    <row r="2" spans="1:7" ht="24.9" customHeight="1" x14ac:dyDescent="0.25">
      <c r="A2" s="79" t="s">
        <v>41</v>
      </c>
      <c r="B2" s="78"/>
      <c r="C2" s="295"/>
      <c r="D2" s="295"/>
      <c r="E2" s="295"/>
      <c r="F2" s="295"/>
      <c r="G2" s="296"/>
    </row>
    <row r="3" spans="1:7" ht="24.9" hidden="1" customHeight="1" x14ac:dyDescent="0.25">
      <c r="A3" s="79" t="s">
        <v>7</v>
      </c>
      <c r="B3" s="78"/>
      <c r="C3" s="295"/>
      <c r="D3" s="295"/>
      <c r="E3" s="295"/>
      <c r="F3" s="295"/>
      <c r="G3" s="296"/>
    </row>
    <row r="4" spans="1:7" ht="24.9" hidden="1" customHeight="1" x14ac:dyDescent="0.25">
      <c r="A4" s="79" t="s">
        <v>8</v>
      </c>
      <c r="B4" s="78"/>
      <c r="C4" s="295"/>
      <c r="D4" s="295"/>
      <c r="E4" s="295"/>
      <c r="F4" s="295"/>
      <c r="G4" s="296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13"/>
  <sheetViews>
    <sheetView topLeftCell="A25" zoomScaleNormal="100" workbookViewId="0">
      <selection activeCell="F9" sqref="F9:F112"/>
    </sheetView>
  </sheetViews>
  <sheetFormatPr defaultRowHeight="13.2" outlineLevelRow="1" x14ac:dyDescent="0.25"/>
  <cols>
    <col min="1" max="1" width="4.33203125" customWidth="1"/>
    <col min="2" max="2" width="14.44140625" style="93" customWidth="1"/>
    <col min="3" max="3" width="38.33203125" style="93" customWidth="1"/>
    <col min="4" max="4" width="4.5546875" customWidth="1"/>
    <col min="5" max="5" width="10.5546875" customWidth="1"/>
    <col min="6" max="6" width="9.88671875" customWidth="1"/>
    <col min="7" max="7" width="12.6640625" customWidth="1"/>
    <col min="8" max="13" width="0" hidden="1" customWidth="1"/>
    <col min="18" max="21" width="0" hidden="1" customWidth="1"/>
    <col min="29" max="39" width="0" hidden="1" customWidth="1"/>
  </cols>
  <sheetData>
    <row r="1" spans="1:60" ht="15.75" customHeight="1" x14ac:dyDescent="0.3">
      <c r="A1" s="297" t="s">
        <v>6</v>
      </c>
      <c r="B1" s="297"/>
      <c r="C1" s="297"/>
      <c r="D1" s="297"/>
      <c r="E1" s="297"/>
      <c r="F1" s="297"/>
      <c r="G1" s="297"/>
      <c r="AE1" t="s">
        <v>83</v>
      </c>
    </row>
    <row r="2" spans="1:60" ht="24.9" customHeight="1" x14ac:dyDescent="0.25">
      <c r="A2" s="141" t="s">
        <v>82</v>
      </c>
      <c r="B2" s="243"/>
      <c r="C2" s="298" t="s">
        <v>500</v>
      </c>
      <c r="D2" s="299"/>
      <c r="E2" s="299"/>
      <c r="F2" s="299"/>
      <c r="G2" s="300"/>
      <c r="AE2" t="s">
        <v>84</v>
      </c>
    </row>
    <row r="3" spans="1:60" ht="24.9" customHeight="1" x14ac:dyDescent="0.25">
      <c r="A3" s="142" t="s">
        <v>7</v>
      </c>
      <c r="B3" s="244"/>
      <c r="C3" s="301" t="s">
        <v>43</v>
      </c>
      <c r="D3" s="302"/>
      <c r="E3" s="302"/>
      <c r="F3" s="302"/>
      <c r="G3" s="303"/>
      <c r="AE3" t="s">
        <v>85</v>
      </c>
    </row>
    <row r="4" spans="1:60" ht="24.9" hidden="1" customHeight="1" x14ac:dyDescent="0.25">
      <c r="A4" s="142" t="s">
        <v>8</v>
      </c>
      <c r="B4" s="244"/>
      <c r="C4" s="301"/>
      <c r="D4" s="302"/>
      <c r="E4" s="302"/>
      <c r="F4" s="302"/>
      <c r="G4" s="303"/>
      <c r="AE4" t="s">
        <v>86</v>
      </c>
    </row>
    <row r="5" spans="1:60" hidden="1" x14ac:dyDescent="0.25">
      <c r="A5" s="143" t="s">
        <v>87</v>
      </c>
      <c r="B5" s="144"/>
      <c r="C5" s="145"/>
      <c r="D5" s="146"/>
      <c r="E5" s="146"/>
      <c r="F5" s="146"/>
      <c r="G5" s="147"/>
      <c r="AE5" t="s">
        <v>88</v>
      </c>
    </row>
    <row r="7" spans="1:60" ht="39.6" x14ac:dyDescent="0.25">
      <c r="A7" s="152" t="s">
        <v>89</v>
      </c>
      <c r="B7" s="153" t="s">
        <v>90</v>
      </c>
      <c r="C7" s="153" t="s">
        <v>91</v>
      </c>
      <c r="D7" s="152" t="s">
        <v>92</v>
      </c>
      <c r="E7" s="152" t="s">
        <v>93</v>
      </c>
      <c r="F7" s="148" t="s">
        <v>94</v>
      </c>
      <c r="G7" s="170" t="s">
        <v>28</v>
      </c>
      <c r="H7" s="171" t="s">
        <v>29</v>
      </c>
      <c r="I7" s="171" t="s">
        <v>95</v>
      </c>
      <c r="J7" s="171" t="s">
        <v>30</v>
      </c>
      <c r="K7" s="171" t="s">
        <v>96</v>
      </c>
      <c r="L7" s="171" t="s">
        <v>97</v>
      </c>
      <c r="M7" s="171" t="s">
        <v>98</v>
      </c>
      <c r="N7" s="171" t="s">
        <v>99</v>
      </c>
      <c r="O7" s="171" t="s">
        <v>100</v>
      </c>
      <c r="P7" s="171" t="s">
        <v>101</v>
      </c>
      <c r="Q7" s="171" t="s">
        <v>102</v>
      </c>
      <c r="R7" s="171" t="s">
        <v>103</v>
      </c>
      <c r="S7" s="171" t="s">
        <v>104</v>
      </c>
      <c r="T7" s="171" t="s">
        <v>105</v>
      </c>
      <c r="U7" s="155" t="s">
        <v>106</v>
      </c>
    </row>
    <row r="8" spans="1:60" x14ac:dyDescent="0.25">
      <c r="A8" s="172" t="s">
        <v>107</v>
      </c>
      <c r="B8" s="173" t="s">
        <v>52</v>
      </c>
      <c r="C8" s="174" t="s">
        <v>53</v>
      </c>
      <c r="D8" s="175"/>
      <c r="E8" s="176"/>
      <c r="F8" s="177"/>
      <c r="G8" s="177">
        <f>SUMIF(AE9:AE9,"&lt;&gt;NOR",G9:G9)</f>
        <v>0</v>
      </c>
      <c r="H8" s="177"/>
      <c r="I8" s="177">
        <f>SUM(I9:I9)</f>
        <v>0</v>
      </c>
      <c r="J8" s="177"/>
      <c r="K8" s="177">
        <f>SUM(K9:K9)</f>
        <v>522.29999999999995</v>
      </c>
      <c r="L8" s="177"/>
      <c r="M8" s="177">
        <f>SUM(M9:M9)</f>
        <v>0</v>
      </c>
      <c r="N8" s="154"/>
      <c r="O8" s="154">
        <f>SUM(O9:O9)</f>
        <v>0</v>
      </c>
      <c r="P8" s="154"/>
      <c r="Q8" s="154">
        <f>SUM(Q9:Q9)</f>
        <v>0</v>
      </c>
      <c r="R8" s="154"/>
      <c r="S8" s="154"/>
      <c r="T8" s="172"/>
      <c r="U8" s="154">
        <f>SUM(U9:U9)</f>
        <v>1.44</v>
      </c>
      <c r="AE8" t="s">
        <v>108</v>
      </c>
    </row>
    <row r="9" spans="1:60" ht="20.399999999999999" outlineLevel="1" x14ac:dyDescent="0.25">
      <c r="A9" s="150">
        <v>1</v>
      </c>
      <c r="B9" s="156" t="s">
        <v>109</v>
      </c>
      <c r="C9" s="185" t="s">
        <v>110</v>
      </c>
      <c r="D9" s="158" t="s">
        <v>111</v>
      </c>
      <c r="E9" s="165">
        <v>0.3</v>
      </c>
      <c r="F9" s="168"/>
      <c r="G9" s="168">
        <f>F9*E9</f>
        <v>0</v>
      </c>
      <c r="H9" s="168">
        <v>0</v>
      </c>
      <c r="I9" s="168">
        <f>ROUND(E9*H9,2)</f>
        <v>0</v>
      </c>
      <c r="J9" s="168">
        <v>1741</v>
      </c>
      <c r="K9" s="168">
        <f>ROUND(E9*J9,2)</f>
        <v>522.29999999999995</v>
      </c>
      <c r="L9" s="168">
        <v>21</v>
      </c>
      <c r="M9" s="168">
        <f>G9*(1+L9/100)</f>
        <v>0</v>
      </c>
      <c r="N9" s="159">
        <v>0</v>
      </c>
      <c r="O9" s="159">
        <f>ROUND(E9*N9,5)</f>
        <v>0</v>
      </c>
      <c r="P9" s="159">
        <v>0</v>
      </c>
      <c r="Q9" s="159">
        <f>ROUND(E9*P9,5)</f>
        <v>0</v>
      </c>
      <c r="R9" s="159"/>
      <c r="S9" s="159"/>
      <c r="T9" s="160">
        <v>4.7919999999999998</v>
      </c>
      <c r="U9" s="159">
        <f>ROUND(E9*T9,2)</f>
        <v>1.44</v>
      </c>
      <c r="V9" s="149"/>
      <c r="W9" s="149"/>
      <c r="X9" s="149"/>
      <c r="Y9" s="149"/>
      <c r="Z9" s="149"/>
      <c r="AA9" s="149"/>
      <c r="AB9" s="149"/>
      <c r="AC9" s="149"/>
      <c r="AD9" s="149"/>
      <c r="AE9" s="149" t="s">
        <v>112</v>
      </c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x14ac:dyDescent="0.25">
      <c r="A10" s="151" t="s">
        <v>107</v>
      </c>
      <c r="B10" s="157" t="s">
        <v>54</v>
      </c>
      <c r="C10" s="186" t="s">
        <v>55</v>
      </c>
      <c r="D10" s="161"/>
      <c r="E10" s="166"/>
      <c r="F10" s="169"/>
      <c r="G10" s="169">
        <f>SUMIF(AE11:AE11,"&lt;&gt;NOR",G11:G11)</f>
        <v>0</v>
      </c>
      <c r="H10" s="169"/>
      <c r="I10" s="169">
        <f>SUM(I11:I11)</f>
        <v>1048.8800000000001</v>
      </c>
      <c r="J10" s="169"/>
      <c r="K10" s="169">
        <f>SUM(K11:K11)</f>
        <v>1327.12</v>
      </c>
      <c r="L10" s="169"/>
      <c r="M10" s="169">
        <f>SUM(M11:M11)</f>
        <v>0</v>
      </c>
      <c r="N10" s="162"/>
      <c r="O10" s="162">
        <f>SUM(O11:O11)</f>
        <v>0.88571</v>
      </c>
      <c r="P10" s="162"/>
      <c r="Q10" s="162">
        <f>SUM(Q11:Q11)</f>
        <v>0</v>
      </c>
      <c r="R10" s="162"/>
      <c r="S10" s="162"/>
      <c r="T10" s="163"/>
      <c r="U10" s="162">
        <f>SUM(U11:U11)</f>
        <v>2.9</v>
      </c>
      <c r="AE10" t="s">
        <v>108</v>
      </c>
    </row>
    <row r="11" spans="1:60" outlineLevel="1" x14ac:dyDescent="0.25">
      <c r="A11" s="150">
        <v>2</v>
      </c>
      <c r="B11" s="156" t="s">
        <v>113</v>
      </c>
      <c r="C11" s="185" t="s">
        <v>114</v>
      </c>
      <c r="D11" s="158" t="s">
        <v>111</v>
      </c>
      <c r="E11" s="165">
        <v>0.3</v>
      </c>
      <c r="F11" s="168"/>
      <c r="G11" s="168">
        <f>F11*E11</f>
        <v>0</v>
      </c>
      <c r="H11" s="168">
        <v>3496.26</v>
      </c>
      <c r="I11" s="168">
        <f>ROUND(E11*H11,2)</f>
        <v>1048.8800000000001</v>
      </c>
      <c r="J11" s="168">
        <v>4423.74</v>
      </c>
      <c r="K11" s="168">
        <f>ROUND(E11*J11,2)</f>
        <v>1327.12</v>
      </c>
      <c r="L11" s="168">
        <v>21</v>
      </c>
      <c r="M11" s="168">
        <f>G11*(1+L11/100)</f>
        <v>0</v>
      </c>
      <c r="N11" s="159">
        <v>2.9523700000000002</v>
      </c>
      <c r="O11" s="159">
        <f>ROUND(E11*N11,5)</f>
        <v>0.88571</v>
      </c>
      <c r="P11" s="159">
        <v>0</v>
      </c>
      <c r="Q11" s="159">
        <f>ROUND(E11*P11,5)</f>
        <v>0</v>
      </c>
      <c r="R11" s="159"/>
      <c r="S11" s="159"/>
      <c r="T11" s="160">
        <v>9.6678800000000003</v>
      </c>
      <c r="U11" s="159">
        <f>ROUND(E11*T11,2)</f>
        <v>2.9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 t="s">
        <v>112</v>
      </c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x14ac:dyDescent="0.25">
      <c r="A12" s="151" t="s">
        <v>107</v>
      </c>
      <c r="B12" s="157" t="s">
        <v>56</v>
      </c>
      <c r="C12" s="186" t="s">
        <v>57</v>
      </c>
      <c r="D12" s="161"/>
      <c r="E12" s="166"/>
      <c r="F12" s="169"/>
      <c r="G12" s="169">
        <f>SUMIF(AE13:AE13,"&lt;&gt;NOR",G13:G13)</f>
        <v>0</v>
      </c>
      <c r="H12" s="169"/>
      <c r="I12" s="169">
        <f>SUM(I13:I13)</f>
        <v>17460.5</v>
      </c>
      <c r="J12" s="169"/>
      <c r="K12" s="169">
        <f>SUM(K13:K13)</f>
        <v>35366.800000000003</v>
      </c>
      <c r="L12" s="169"/>
      <c r="M12" s="169">
        <f>SUM(M13:M13)</f>
        <v>0</v>
      </c>
      <c r="N12" s="162"/>
      <c r="O12" s="162">
        <f>SUM(O13:O13)</f>
        <v>1.02014</v>
      </c>
      <c r="P12" s="162"/>
      <c r="Q12" s="162">
        <f>SUM(Q13:Q13)</f>
        <v>0</v>
      </c>
      <c r="R12" s="162"/>
      <c r="S12" s="162"/>
      <c r="T12" s="163"/>
      <c r="U12" s="162">
        <f>SUM(U13:U13)</f>
        <v>75.12</v>
      </c>
      <c r="AE12" t="s">
        <v>108</v>
      </c>
    </row>
    <row r="13" spans="1:60" ht="20.399999999999999" outlineLevel="1" x14ac:dyDescent="0.25">
      <c r="A13" s="150">
        <v>3</v>
      </c>
      <c r="B13" s="156" t="s">
        <v>115</v>
      </c>
      <c r="C13" s="185" t="s">
        <v>116</v>
      </c>
      <c r="D13" s="158" t="s">
        <v>117</v>
      </c>
      <c r="E13" s="165">
        <v>74.3</v>
      </c>
      <c r="F13" s="168"/>
      <c r="G13" s="168">
        <f>F13*E13</f>
        <v>0</v>
      </c>
      <c r="H13" s="168">
        <v>235</v>
      </c>
      <c r="I13" s="168">
        <f>ROUND(E13*H13,2)</f>
        <v>17460.5</v>
      </c>
      <c r="J13" s="168">
        <v>476</v>
      </c>
      <c r="K13" s="168">
        <f>ROUND(E13*J13,2)</f>
        <v>35366.800000000003</v>
      </c>
      <c r="L13" s="168">
        <v>21</v>
      </c>
      <c r="M13" s="168">
        <f>G13*(1+L13/100)</f>
        <v>0</v>
      </c>
      <c r="N13" s="159">
        <v>1.3729999999999999E-2</v>
      </c>
      <c r="O13" s="159">
        <f>ROUND(E13*N13,5)</f>
        <v>1.02014</v>
      </c>
      <c r="P13" s="159">
        <v>0</v>
      </c>
      <c r="Q13" s="159">
        <f>ROUND(E13*P13,5)</f>
        <v>0</v>
      </c>
      <c r="R13" s="159"/>
      <c r="S13" s="159"/>
      <c r="T13" s="160">
        <v>1.0109999999999999</v>
      </c>
      <c r="U13" s="159">
        <f>ROUND(E13*T13,2)</f>
        <v>75.12</v>
      </c>
      <c r="V13" s="149"/>
      <c r="W13" s="149"/>
      <c r="X13" s="149"/>
      <c r="Y13" s="149"/>
      <c r="Z13" s="149"/>
      <c r="AA13" s="149"/>
      <c r="AB13" s="149"/>
      <c r="AC13" s="149"/>
      <c r="AD13" s="149"/>
      <c r="AE13" s="149" t="s">
        <v>118</v>
      </c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x14ac:dyDescent="0.25">
      <c r="A14" s="151" t="s">
        <v>107</v>
      </c>
      <c r="B14" s="157" t="s">
        <v>58</v>
      </c>
      <c r="C14" s="186" t="s">
        <v>59</v>
      </c>
      <c r="D14" s="161"/>
      <c r="E14" s="166"/>
      <c r="F14" s="169"/>
      <c r="G14" s="169">
        <f>SUMIF(AE15:AE24,"&lt;&gt;NOR",G15:G24)</f>
        <v>0</v>
      </c>
      <c r="H14" s="169"/>
      <c r="I14" s="169">
        <f>SUM(I15:I24)</f>
        <v>903251.86999999988</v>
      </c>
      <c r="J14" s="169"/>
      <c r="K14" s="169">
        <f>SUM(K15:K24)</f>
        <v>723709</v>
      </c>
      <c r="L14" s="169"/>
      <c r="M14" s="169">
        <f>SUM(M15:M24)</f>
        <v>0</v>
      </c>
      <c r="N14" s="162"/>
      <c r="O14" s="162">
        <f>SUM(O15:O24)</f>
        <v>47.229319999999994</v>
      </c>
      <c r="P14" s="162"/>
      <c r="Q14" s="162">
        <f>SUM(Q15:Q24)</f>
        <v>0</v>
      </c>
      <c r="R14" s="162"/>
      <c r="S14" s="162"/>
      <c r="T14" s="163"/>
      <c r="U14" s="162">
        <f>SUM(U15:U24)</f>
        <v>1521.21</v>
      </c>
      <c r="AE14" t="s">
        <v>108</v>
      </c>
    </row>
    <row r="15" spans="1:60" outlineLevel="1" x14ac:dyDescent="0.25">
      <c r="A15" s="150">
        <v>4</v>
      </c>
      <c r="B15" s="156" t="s">
        <v>119</v>
      </c>
      <c r="C15" s="185" t="s">
        <v>120</v>
      </c>
      <c r="D15" s="158" t="s">
        <v>117</v>
      </c>
      <c r="E15" s="165">
        <v>500.57</v>
      </c>
      <c r="F15" s="168"/>
      <c r="G15" s="168">
        <f>F15*E15</f>
        <v>0</v>
      </c>
      <c r="H15" s="168">
        <v>46.17</v>
      </c>
      <c r="I15" s="168">
        <f t="shared" ref="I15:I24" si="0">ROUND(E15*H15,2)</f>
        <v>23111.32</v>
      </c>
      <c r="J15" s="168">
        <v>231.82999999999998</v>
      </c>
      <c r="K15" s="168">
        <f t="shared" ref="K15:K24" si="1">ROUND(E15*J15,2)</f>
        <v>116047.14</v>
      </c>
      <c r="L15" s="168">
        <v>21</v>
      </c>
      <c r="M15" s="168">
        <f t="shared" ref="M15:M24" si="2">G15*(1+L15/100)</f>
        <v>0</v>
      </c>
      <c r="N15" s="159">
        <v>3.8449999999999998E-2</v>
      </c>
      <c r="O15" s="159">
        <f t="shared" ref="O15:O24" si="3">ROUND(E15*N15,5)</f>
        <v>19.246919999999999</v>
      </c>
      <c r="P15" s="159">
        <v>0</v>
      </c>
      <c r="Q15" s="159">
        <f t="shared" ref="Q15:Q24" si="4">ROUND(E15*P15,5)</f>
        <v>0</v>
      </c>
      <c r="R15" s="159"/>
      <c r="S15" s="159"/>
      <c r="T15" s="160">
        <v>0.50329000000000002</v>
      </c>
      <c r="U15" s="159">
        <f t="shared" ref="U15:U24" si="5">ROUND(E15*T15,2)</f>
        <v>251.93</v>
      </c>
      <c r="V15" s="149"/>
      <c r="W15" s="149"/>
      <c r="X15" s="149"/>
      <c r="Y15" s="149"/>
      <c r="Z15" s="149"/>
      <c r="AA15" s="149"/>
      <c r="AB15" s="149"/>
      <c r="AC15" s="149"/>
      <c r="AD15" s="149"/>
      <c r="AE15" s="149" t="s">
        <v>118</v>
      </c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5">
      <c r="A16" s="150">
        <v>5</v>
      </c>
      <c r="B16" s="156" t="s">
        <v>121</v>
      </c>
      <c r="C16" s="185" t="s">
        <v>122</v>
      </c>
      <c r="D16" s="158" t="s">
        <v>117</v>
      </c>
      <c r="E16" s="165">
        <v>92.27</v>
      </c>
      <c r="F16" s="168"/>
      <c r="G16" s="168">
        <f t="shared" ref="G16:G24" si="6">F16*E16</f>
        <v>0</v>
      </c>
      <c r="H16" s="168">
        <v>13.6</v>
      </c>
      <c r="I16" s="168">
        <f t="shared" si="0"/>
        <v>1254.8699999999999</v>
      </c>
      <c r="J16" s="168">
        <v>33</v>
      </c>
      <c r="K16" s="168">
        <f t="shared" si="1"/>
        <v>3044.91</v>
      </c>
      <c r="L16" s="168">
        <v>21</v>
      </c>
      <c r="M16" s="168">
        <f t="shared" si="2"/>
        <v>0</v>
      </c>
      <c r="N16" s="159">
        <v>4.0000000000000003E-5</v>
      </c>
      <c r="O16" s="159">
        <f t="shared" si="3"/>
        <v>3.6900000000000001E-3</v>
      </c>
      <c r="P16" s="159">
        <v>0</v>
      </c>
      <c r="Q16" s="159">
        <f t="shared" si="4"/>
        <v>0</v>
      </c>
      <c r="R16" s="159"/>
      <c r="S16" s="159"/>
      <c r="T16" s="160">
        <v>7.8E-2</v>
      </c>
      <c r="U16" s="159">
        <f t="shared" si="5"/>
        <v>7.2</v>
      </c>
      <c r="V16" s="149"/>
      <c r="W16" s="149"/>
      <c r="X16" s="149"/>
      <c r="Y16" s="149"/>
      <c r="Z16" s="149"/>
      <c r="AA16" s="149"/>
      <c r="AB16" s="149"/>
      <c r="AC16" s="149"/>
      <c r="AD16" s="149"/>
      <c r="AE16" s="149" t="s">
        <v>118</v>
      </c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5">
      <c r="A17" s="150">
        <v>6</v>
      </c>
      <c r="B17" s="156" t="s">
        <v>123</v>
      </c>
      <c r="C17" s="185" t="s">
        <v>124</v>
      </c>
      <c r="D17" s="158" t="s">
        <v>117</v>
      </c>
      <c r="E17" s="165">
        <v>500.57</v>
      </c>
      <c r="F17" s="168"/>
      <c r="G17" s="168">
        <f t="shared" si="6"/>
        <v>0</v>
      </c>
      <c r="H17" s="168">
        <v>3.95</v>
      </c>
      <c r="I17" s="168">
        <f t="shared" si="0"/>
        <v>1977.25</v>
      </c>
      <c r="J17" s="168">
        <v>54.25</v>
      </c>
      <c r="K17" s="168">
        <f t="shared" si="1"/>
        <v>27155.919999999998</v>
      </c>
      <c r="L17" s="168">
        <v>21</v>
      </c>
      <c r="M17" s="168">
        <f t="shared" si="2"/>
        <v>0</v>
      </c>
      <c r="N17" s="159">
        <v>2.0000000000000002E-5</v>
      </c>
      <c r="O17" s="159">
        <f t="shared" si="3"/>
        <v>1.001E-2</v>
      </c>
      <c r="P17" s="159">
        <v>0</v>
      </c>
      <c r="Q17" s="159">
        <f t="shared" si="4"/>
        <v>0</v>
      </c>
      <c r="R17" s="159"/>
      <c r="S17" s="159"/>
      <c r="T17" s="160">
        <v>0.11</v>
      </c>
      <c r="U17" s="159">
        <f t="shared" si="5"/>
        <v>55.06</v>
      </c>
      <c r="V17" s="149"/>
      <c r="W17" s="149"/>
      <c r="X17" s="149"/>
      <c r="Y17" s="149"/>
      <c r="Z17" s="149"/>
      <c r="AA17" s="149"/>
      <c r="AB17" s="149"/>
      <c r="AC17" s="149"/>
      <c r="AD17" s="149"/>
      <c r="AE17" s="149" t="s">
        <v>118</v>
      </c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5">
      <c r="A18" s="150">
        <v>7</v>
      </c>
      <c r="B18" s="156" t="s">
        <v>125</v>
      </c>
      <c r="C18" s="185" t="s">
        <v>126</v>
      </c>
      <c r="D18" s="158" t="s">
        <v>117</v>
      </c>
      <c r="E18" s="165">
        <v>674.07</v>
      </c>
      <c r="F18" s="168"/>
      <c r="G18" s="168">
        <f t="shared" si="6"/>
        <v>0</v>
      </c>
      <c r="H18" s="168">
        <v>2.89</v>
      </c>
      <c r="I18" s="168">
        <f t="shared" si="0"/>
        <v>1948.06</v>
      </c>
      <c r="J18" s="168">
        <v>12.709999999999999</v>
      </c>
      <c r="K18" s="168">
        <f t="shared" si="1"/>
        <v>8567.43</v>
      </c>
      <c r="L18" s="168">
        <v>21</v>
      </c>
      <c r="M18" s="168">
        <f t="shared" si="2"/>
        <v>0</v>
      </c>
      <c r="N18" s="159">
        <v>3.0000000000000001E-5</v>
      </c>
      <c r="O18" s="159">
        <f t="shared" si="3"/>
        <v>2.0219999999999998E-2</v>
      </c>
      <c r="P18" s="159">
        <v>0</v>
      </c>
      <c r="Q18" s="159">
        <f t="shared" si="4"/>
        <v>0</v>
      </c>
      <c r="R18" s="159"/>
      <c r="S18" s="159"/>
      <c r="T18" s="160">
        <v>0.03</v>
      </c>
      <c r="U18" s="159">
        <f t="shared" si="5"/>
        <v>20.22</v>
      </c>
      <c r="V18" s="149"/>
      <c r="W18" s="149"/>
      <c r="X18" s="149"/>
      <c r="Y18" s="149"/>
      <c r="Z18" s="149"/>
      <c r="AA18" s="149"/>
      <c r="AB18" s="149"/>
      <c r="AC18" s="149"/>
      <c r="AD18" s="149"/>
      <c r="AE18" s="149" t="s">
        <v>118</v>
      </c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5">
      <c r="A19" s="150">
        <v>8</v>
      </c>
      <c r="B19" s="156" t="s">
        <v>127</v>
      </c>
      <c r="C19" s="185" t="s">
        <v>128</v>
      </c>
      <c r="D19" s="158" t="s">
        <v>129</v>
      </c>
      <c r="E19" s="165">
        <v>128.58000000000001</v>
      </c>
      <c r="F19" s="168"/>
      <c r="G19" s="168">
        <f t="shared" si="6"/>
        <v>0</v>
      </c>
      <c r="H19" s="168">
        <v>136.12</v>
      </c>
      <c r="I19" s="168">
        <f t="shared" si="0"/>
        <v>17502.310000000001</v>
      </c>
      <c r="J19" s="168">
        <v>100.38</v>
      </c>
      <c r="K19" s="168">
        <f t="shared" si="1"/>
        <v>12906.86</v>
      </c>
      <c r="L19" s="168">
        <v>21</v>
      </c>
      <c r="M19" s="168">
        <f t="shared" si="2"/>
        <v>0</v>
      </c>
      <c r="N19" s="159">
        <v>3.6999999999999999E-4</v>
      </c>
      <c r="O19" s="159">
        <f t="shared" si="3"/>
        <v>4.7570000000000001E-2</v>
      </c>
      <c r="P19" s="159">
        <v>0</v>
      </c>
      <c r="Q19" s="159">
        <f t="shared" si="4"/>
        <v>0</v>
      </c>
      <c r="R19" s="159"/>
      <c r="S19" s="159"/>
      <c r="T19" s="160">
        <v>0.21360000000000001</v>
      </c>
      <c r="U19" s="159">
        <f t="shared" si="5"/>
        <v>27.46</v>
      </c>
      <c r="V19" s="149"/>
      <c r="W19" s="149"/>
      <c r="X19" s="149"/>
      <c r="Y19" s="149"/>
      <c r="Z19" s="149"/>
      <c r="AA19" s="149"/>
      <c r="AB19" s="149"/>
      <c r="AC19" s="149"/>
      <c r="AD19" s="149"/>
      <c r="AE19" s="149" t="s">
        <v>118</v>
      </c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5">
      <c r="A20" s="150">
        <v>9</v>
      </c>
      <c r="B20" s="156" t="s">
        <v>130</v>
      </c>
      <c r="C20" s="185" t="s">
        <v>131</v>
      </c>
      <c r="D20" s="158" t="s">
        <v>117</v>
      </c>
      <c r="E20" s="165">
        <v>91.6</v>
      </c>
      <c r="F20" s="168"/>
      <c r="G20" s="168">
        <f t="shared" si="6"/>
        <v>0</v>
      </c>
      <c r="H20" s="168">
        <v>501.94</v>
      </c>
      <c r="I20" s="168">
        <f t="shared" si="0"/>
        <v>45977.7</v>
      </c>
      <c r="J20" s="168">
        <v>250.06</v>
      </c>
      <c r="K20" s="168">
        <f t="shared" si="1"/>
        <v>22905.5</v>
      </c>
      <c r="L20" s="168">
        <v>21</v>
      </c>
      <c r="M20" s="168">
        <f t="shared" si="2"/>
        <v>0</v>
      </c>
      <c r="N20" s="159">
        <v>6.1799999999999997E-3</v>
      </c>
      <c r="O20" s="159">
        <f t="shared" si="3"/>
        <v>0.56608999999999998</v>
      </c>
      <c r="P20" s="159">
        <v>0</v>
      </c>
      <c r="Q20" s="159">
        <f t="shared" si="4"/>
        <v>0</v>
      </c>
      <c r="R20" s="159"/>
      <c r="S20" s="159"/>
      <c r="T20" s="160">
        <v>0.5</v>
      </c>
      <c r="U20" s="159">
        <f t="shared" si="5"/>
        <v>45.8</v>
      </c>
      <c r="V20" s="149"/>
      <c r="W20" s="149"/>
      <c r="X20" s="149"/>
      <c r="Y20" s="149"/>
      <c r="Z20" s="149"/>
      <c r="AA20" s="149"/>
      <c r="AB20" s="149"/>
      <c r="AC20" s="149"/>
      <c r="AD20" s="149"/>
      <c r="AE20" s="149" t="s">
        <v>118</v>
      </c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ht="20.399999999999999" outlineLevel="1" x14ac:dyDescent="0.25">
      <c r="A21" s="150">
        <v>10</v>
      </c>
      <c r="B21" s="156" t="s">
        <v>132</v>
      </c>
      <c r="C21" s="185" t="s">
        <v>504</v>
      </c>
      <c r="D21" s="158" t="s">
        <v>117</v>
      </c>
      <c r="E21" s="165">
        <v>115.72</v>
      </c>
      <c r="F21" s="168"/>
      <c r="G21" s="168">
        <f t="shared" si="6"/>
        <v>0</v>
      </c>
      <c r="H21" s="168">
        <v>1483.63</v>
      </c>
      <c r="I21" s="168">
        <f t="shared" si="0"/>
        <v>171685.66</v>
      </c>
      <c r="J21" s="168">
        <v>686.36999999999989</v>
      </c>
      <c r="K21" s="168">
        <f t="shared" si="1"/>
        <v>79426.740000000005</v>
      </c>
      <c r="L21" s="168">
        <v>21</v>
      </c>
      <c r="M21" s="168">
        <f t="shared" si="2"/>
        <v>0</v>
      </c>
      <c r="N21" s="159">
        <v>3.3890000000000003E-2</v>
      </c>
      <c r="O21" s="159">
        <f t="shared" si="3"/>
        <v>3.9217499999999998</v>
      </c>
      <c r="P21" s="159">
        <v>0</v>
      </c>
      <c r="Q21" s="159">
        <f t="shared" si="4"/>
        <v>0</v>
      </c>
      <c r="R21" s="159"/>
      <c r="S21" s="159"/>
      <c r="T21" s="160">
        <v>1.4157999999999999</v>
      </c>
      <c r="U21" s="159">
        <f t="shared" si="5"/>
        <v>163.84</v>
      </c>
      <c r="V21" s="149"/>
      <c r="W21" s="149"/>
      <c r="X21" s="149"/>
      <c r="Y21" s="149"/>
      <c r="Z21" s="149"/>
      <c r="AA21" s="149"/>
      <c r="AB21" s="149"/>
      <c r="AC21" s="149"/>
      <c r="AD21" s="149"/>
      <c r="AE21" s="149" t="s">
        <v>118</v>
      </c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5">
      <c r="A22" s="150">
        <v>11</v>
      </c>
      <c r="B22" s="156" t="s">
        <v>133</v>
      </c>
      <c r="C22" s="185" t="s">
        <v>134</v>
      </c>
      <c r="D22" s="158" t="s">
        <v>117</v>
      </c>
      <c r="E22" s="165">
        <v>500.6</v>
      </c>
      <c r="F22" s="168"/>
      <c r="G22" s="168">
        <f t="shared" si="6"/>
        <v>0</v>
      </c>
      <c r="H22" s="168">
        <v>423.31</v>
      </c>
      <c r="I22" s="168">
        <f t="shared" si="0"/>
        <v>211908.99</v>
      </c>
      <c r="J22" s="168">
        <v>375.69</v>
      </c>
      <c r="K22" s="168">
        <f t="shared" si="1"/>
        <v>188070.41</v>
      </c>
      <c r="L22" s="168">
        <v>21</v>
      </c>
      <c r="M22" s="168">
        <f t="shared" si="2"/>
        <v>0</v>
      </c>
      <c r="N22" s="159">
        <v>3.5000000000000003E-2</v>
      </c>
      <c r="O22" s="159">
        <f t="shared" si="3"/>
        <v>17.521000000000001</v>
      </c>
      <c r="P22" s="159">
        <v>0</v>
      </c>
      <c r="Q22" s="159">
        <f t="shared" si="4"/>
        <v>0</v>
      </c>
      <c r="R22" s="159"/>
      <c r="S22" s="159"/>
      <c r="T22" s="160">
        <v>0.79200999999999999</v>
      </c>
      <c r="U22" s="159">
        <f t="shared" si="5"/>
        <v>396.48</v>
      </c>
      <c r="V22" s="149"/>
      <c r="W22" s="149"/>
      <c r="X22" s="149"/>
      <c r="Y22" s="149"/>
      <c r="Z22" s="149"/>
      <c r="AA22" s="149"/>
      <c r="AB22" s="149"/>
      <c r="AC22" s="149"/>
      <c r="AD22" s="149"/>
      <c r="AE22" s="149" t="s">
        <v>118</v>
      </c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ht="20.399999999999999" outlineLevel="1" x14ac:dyDescent="0.25">
      <c r="A23" s="150">
        <v>12</v>
      </c>
      <c r="B23" s="156" t="s">
        <v>135</v>
      </c>
      <c r="C23" s="185" t="s">
        <v>502</v>
      </c>
      <c r="D23" s="158" t="s">
        <v>117</v>
      </c>
      <c r="E23" s="165">
        <v>500.6</v>
      </c>
      <c r="F23" s="168"/>
      <c r="G23" s="168">
        <f t="shared" si="6"/>
        <v>0</v>
      </c>
      <c r="H23" s="168">
        <v>802.04</v>
      </c>
      <c r="I23" s="168">
        <f t="shared" si="0"/>
        <v>401501.22</v>
      </c>
      <c r="J23" s="168">
        <v>410.96000000000004</v>
      </c>
      <c r="K23" s="168">
        <f t="shared" si="1"/>
        <v>205726.58</v>
      </c>
      <c r="L23" s="168">
        <v>21</v>
      </c>
      <c r="M23" s="168">
        <f t="shared" si="2"/>
        <v>0</v>
      </c>
      <c r="N23" s="159">
        <v>1.065E-2</v>
      </c>
      <c r="O23" s="159">
        <f t="shared" si="3"/>
        <v>5.3313899999999999</v>
      </c>
      <c r="P23" s="159">
        <v>0</v>
      </c>
      <c r="Q23" s="159">
        <f t="shared" si="4"/>
        <v>0</v>
      </c>
      <c r="R23" s="159"/>
      <c r="S23" s="159"/>
      <c r="T23" s="160">
        <v>0.85699999999999998</v>
      </c>
      <c r="U23" s="159">
        <f t="shared" si="5"/>
        <v>429.01</v>
      </c>
      <c r="V23" s="149"/>
      <c r="W23" s="149"/>
      <c r="X23" s="149"/>
      <c r="Y23" s="149"/>
      <c r="Z23" s="149"/>
      <c r="AA23" s="149"/>
      <c r="AB23" s="149"/>
      <c r="AC23" s="149"/>
      <c r="AD23" s="149"/>
      <c r="AE23" s="149" t="s">
        <v>118</v>
      </c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ht="20.399999999999999" outlineLevel="1" x14ac:dyDescent="0.25">
      <c r="A24" s="150">
        <v>13</v>
      </c>
      <c r="B24" s="156" t="s">
        <v>136</v>
      </c>
      <c r="C24" s="185" t="s">
        <v>503</v>
      </c>
      <c r="D24" s="158" t="s">
        <v>117</v>
      </c>
      <c r="E24" s="165">
        <v>42.8</v>
      </c>
      <c r="F24" s="168"/>
      <c r="G24" s="168">
        <f t="shared" si="6"/>
        <v>0</v>
      </c>
      <c r="H24" s="168">
        <v>616.46</v>
      </c>
      <c r="I24" s="168">
        <f t="shared" si="0"/>
        <v>26384.49</v>
      </c>
      <c r="J24" s="168">
        <v>1398.54</v>
      </c>
      <c r="K24" s="168">
        <f t="shared" si="1"/>
        <v>59857.51</v>
      </c>
      <c r="L24" s="168">
        <v>21</v>
      </c>
      <c r="M24" s="168">
        <f t="shared" si="2"/>
        <v>0</v>
      </c>
      <c r="N24" s="159">
        <v>1.3100000000000001E-2</v>
      </c>
      <c r="O24" s="159">
        <f t="shared" si="3"/>
        <v>0.56067999999999996</v>
      </c>
      <c r="P24" s="159">
        <v>0</v>
      </c>
      <c r="Q24" s="159">
        <f t="shared" si="4"/>
        <v>0</v>
      </c>
      <c r="R24" s="159"/>
      <c r="S24" s="159"/>
      <c r="T24" s="160">
        <v>2.9020000000000001</v>
      </c>
      <c r="U24" s="159">
        <f t="shared" si="5"/>
        <v>124.21</v>
      </c>
      <c r="V24" s="149"/>
      <c r="W24" s="149"/>
      <c r="X24" s="149"/>
      <c r="Y24" s="149"/>
      <c r="Z24" s="149"/>
      <c r="AA24" s="149"/>
      <c r="AB24" s="149"/>
      <c r="AC24" s="149"/>
      <c r="AD24" s="149"/>
      <c r="AE24" s="149" t="s">
        <v>118</v>
      </c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x14ac:dyDescent="0.25">
      <c r="A25" s="151" t="s">
        <v>107</v>
      </c>
      <c r="B25" s="157" t="s">
        <v>60</v>
      </c>
      <c r="C25" s="186" t="s">
        <v>61</v>
      </c>
      <c r="D25" s="161"/>
      <c r="E25" s="166"/>
      <c r="F25" s="169"/>
      <c r="G25" s="169">
        <f>SUMIF(AE26:AE30,"&lt;&gt;NOR",G26:G30)</f>
        <v>0</v>
      </c>
      <c r="H25" s="169"/>
      <c r="I25" s="169">
        <f>SUM(I26:I30)</f>
        <v>67100.26999999999</v>
      </c>
      <c r="J25" s="169"/>
      <c r="K25" s="169">
        <f>SUM(K26:K30)</f>
        <v>102942.84999999999</v>
      </c>
      <c r="L25" s="169"/>
      <c r="M25" s="169">
        <f>SUM(M26:M30)</f>
        <v>0</v>
      </c>
      <c r="N25" s="162"/>
      <c r="O25" s="162">
        <f>SUM(O26:O30)</f>
        <v>13.45116</v>
      </c>
      <c r="P25" s="162"/>
      <c r="Q25" s="162">
        <f>SUM(Q26:Q30)</f>
        <v>0</v>
      </c>
      <c r="R25" s="162"/>
      <c r="S25" s="162"/>
      <c r="T25" s="163"/>
      <c r="U25" s="162">
        <f>SUM(U26:U30)</f>
        <v>223.88000000000002</v>
      </c>
      <c r="AE25" t="s">
        <v>108</v>
      </c>
    </row>
    <row r="26" spans="1:60" outlineLevel="1" x14ac:dyDescent="0.25">
      <c r="A26" s="150">
        <v>14</v>
      </c>
      <c r="B26" s="156" t="s">
        <v>137</v>
      </c>
      <c r="C26" s="185" t="s">
        <v>138</v>
      </c>
      <c r="D26" s="158" t="s">
        <v>117</v>
      </c>
      <c r="E26" s="165">
        <v>240.75</v>
      </c>
      <c r="F26" s="168"/>
      <c r="G26" s="168">
        <f>F26*E26</f>
        <v>0</v>
      </c>
      <c r="H26" s="168">
        <v>78.23</v>
      </c>
      <c r="I26" s="168">
        <f>ROUND(E26*H26,2)</f>
        <v>18833.87</v>
      </c>
      <c r="J26" s="168">
        <v>107.27</v>
      </c>
      <c r="K26" s="168">
        <f>ROUND(E26*J26,2)</f>
        <v>25825.25</v>
      </c>
      <c r="L26" s="168">
        <v>21</v>
      </c>
      <c r="M26" s="168">
        <f>G26*(1+L26/100)</f>
        <v>0</v>
      </c>
      <c r="N26" s="159">
        <v>6.3499999999999997E-3</v>
      </c>
      <c r="O26" s="159">
        <f>ROUND(E26*N26,5)</f>
        <v>1.5287599999999999</v>
      </c>
      <c r="P26" s="159">
        <v>0</v>
      </c>
      <c r="Q26" s="159">
        <f>ROUND(E26*P26,5)</f>
        <v>0</v>
      </c>
      <c r="R26" s="159"/>
      <c r="S26" s="159"/>
      <c r="T26" s="160">
        <v>0.26</v>
      </c>
      <c r="U26" s="159">
        <f>ROUND(E26*T26,2)</f>
        <v>62.6</v>
      </c>
      <c r="V26" s="149"/>
      <c r="W26" s="149"/>
      <c r="X26" s="149"/>
      <c r="Y26" s="149"/>
      <c r="Z26" s="149"/>
      <c r="AA26" s="149"/>
      <c r="AB26" s="149"/>
      <c r="AC26" s="149"/>
      <c r="AD26" s="149"/>
      <c r="AE26" s="149" t="s">
        <v>118</v>
      </c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1" x14ac:dyDescent="0.25">
      <c r="A27" s="150"/>
      <c r="B27" s="156"/>
      <c r="C27" s="187" t="s">
        <v>139</v>
      </c>
      <c r="D27" s="164"/>
      <c r="E27" s="167">
        <v>240.75</v>
      </c>
      <c r="F27" s="168"/>
      <c r="G27" s="168"/>
      <c r="H27" s="168"/>
      <c r="I27" s="168"/>
      <c r="J27" s="168"/>
      <c r="K27" s="168"/>
      <c r="L27" s="168"/>
      <c r="M27" s="168"/>
      <c r="N27" s="159"/>
      <c r="O27" s="159"/>
      <c r="P27" s="159"/>
      <c r="Q27" s="159"/>
      <c r="R27" s="159"/>
      <c r="S27" s="159"/>
      <c r="T27" s="160"/>
      <c r="U27" s="159"/>
      <c r="V27" s="149"/>
      <c r="W27" s="149"/>
      <c r="X27" s="149"/>
      <c r="Y27" s="149"/>
      <c r="Z27" s="149"/>
      <c r="AA27" s="149"/>
      <c r="AB27" s="149"/>
      <c r="AC27" s="149"/>
      <c r="AD27" s="149"/>
      <c r="AE27" s="149" t="s">
        <v>140</v>
      </c>
      <c r="AF27" s="149">
        <v>0</v>
      </c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1" x14ac:dyDescent="0.25">
      <c r="A28" s="150">
        <v>15</v>
      </c>
      <c r="B28" s="156" t="s">
        <v>141</v>
      </c>
      <c r="C28" s="185" t="s">
        <v>142</v>
      </c>
      <c r="D28" s="158" t="s">
        <v>117</v>
      </c>
      <c r="E28" s="165">
        <v>560</v>
      </c>
      <c r="F28" s="168"/>
      <c r="G28" s="168">
        <f t="shared" ref="G28:G30" si="7">F28*E28</f>
        <v>0</v>
      </c>
      <c r="H28" s="168">
        <v>0.03</v>
      </c>
      <c r="I28" s="168">
        <f>ROUND(E28*H28,2)</f>
        <v>16.8</v>
      </c>
      <c r="J28" s="168">
        <v>68.87</v>
      </c>
      <c r="K28" s="168">
        <f>ROUND(E28*J28,2)</f>
        <v>38567.199999999997</v>
      </c>
      <c r="L28" s="168">
        <v>21</v>
      </c>
      <c r="M28" s="168">
        <f>G28*(1+L28/100)</f>
        <v>0</v>
      </c>
      <c r="N28" s="159">
        <v>1.8380000000000001E-2</v>
      </c>
      <c r="O28" s="159">
        <f>ROUND(E28*N28,5)</f>
        <v>10.2928</v>
      </c>
      <c r="P28" s="159">
        <v>0</v>
      </c>
      <c r="Q28" s="159">
        <f>ROUND(E28*P28,5)</f>
        <v>0</v>
      </c>
      <c r="R28" s="159"/>
      <c r="S28" s="159"/>
      <c r="T28" s="160">
        <v>0.14399999999999999</v>
      </c>
      <c r="U28" s="159">
        <f>ROUND(E28*T28,2)</f>
        <v>80.64</v>
      </c>
      <c r="V28" s="149"/>
      <c r="W28" s="149"/>
      <c r="X28" s="149"/>
      <c r="Y28" s="149"/>
      <c r="Z28" s="149"/>
      <c r="AA28" s="149"/>
      <c r="AB28" s="149"/>
      <c r="AC28" s="149"/>
      <c r="AD28" s="149"/>
      <c r="AE28" s="149" t="s">
        <v>118</v>
      </c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5">
      <c r="A29" s="150">
        <v>16</v>
      </c>
      <c r="B29" s="156" t="s">
        <v>143</v>
      </c>
      <c r="C29" s="185" t="s">
        <v>144</v>
      </c>
      <c r="D29" s="158" t="s">
        <v>117</v>
      </c>
      <c r="E29" s="165">
        <v>1680</v>
      </c>
      <c r="F29" s="168"/>
      <c r="G29" s="168">
        <f t="shared" si="7"/>
        <v>0</v>
      </c>
      <c r="H29" s="168">
        <v>28.72</v>
      </c>
      <c r="I29" s="168">
        <f>ROUND(E29*H29,2)</f>
        <v>48249.599999999999</v>
      </c>
      <c r="J29" s="168">
        <v>2.4800000000000004</v>
      </c>
      <c r="K29" s="168">
        <f>ROUND(E29*J29,2)</f>
        <v>4166.3999999999996</v>
      </c>
      <c r="L29" s="168">
        <v>21</v>
      </c>
      <c r="M29" s="168">
        <f>G29*(1+L29/100)</f>
        <v>0</v>
      </c>
      <c r="N29" s="159">
        <v>9.7000000000000005E-4</v>
      </c>
      <c r="O29" s="159">
        <f>ROUND(E29*N29,5)</f>
        <v>1.6295999999999999</v>
      </c>
      <c r="P29" s="159">
        <v>0</v>
      </c>
      <c r="Q29" s="159">
        <f>ROUND(E29*P29,5)</f>
        <v>0</v>
      </c>
      <c r="R29" s="159"/>
      <c r="S29" s="159"/>
      <c r="T29" s="160">
        <v>6.0000000000000001E-3</v>
      </c>
      <c r="U29" s="159">
        <f>ROUND(E29*T29,2)</f>
        <v>10.08</v>
      </c>
      <c r="V29" s="149"/>
      <c r="W29" s="149"/>
      <c r="X29" s="149"/>
      <c r="Y29" s="149"/>
      <c r="Z29" s="149"/>
      <c r="AA29" s="149"/>
      <c r="AB29" s="149"/>
      <c r="AC29" s="149"/>
      <c r="AD29" s="149"/>
      <c r="AE29" s="149" t="s">
        <v>118</v>
      </c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1" x14ac:dyDescent="0.25">
      <c r="A30" s="150">
        <v>17</v>
      </c>
      <c r="B30" s="156" t="s">
        <v>145</v>
      </c>
      <c r="C30" s="185" t="s">
        <v>146</v>
      </c>
      <c r="D30" s="158" t="s">
        <v>117</v>
      </c>
      <c r="E30" s="165">
        <v>560</v>
      </c>
      <c r="F30" s="168"/>
      <c r="G30" s="168">
        <f t="shared" si="7"/>
        <v>0</v>
      </c>
      <c r="H30" s="168">
        <v>0</v>
      </c>
      <c r="I30" s="168">
        <f>ROUND(E30*H30,2)</f>
        <v>0</v>
      </c>
      <c r="J30" s="168">
        <v>61.4</v>
      </c>
      <c r="K30" s="168">
        <f>ROUND(E30*J30,2)</f>
        <v>34384</v>
      </c>
      <c r="L30" s="168">
        <v>21</v>
      </c>
      <c r="M30" s="168">
        <f>G30*(1+L30/100)</f>
        <v>0</v>
      </c>
      <c r="N30" s="159">
        <v>0</v>
      </c>
      <c r="O30" s="159">
        <f>ROUND(E30*N30,5)</f>
        <v>0</v>
      </c>
      <c r="P30" s="159">
        <v>0</v>
      </c>
      <c r="Q30" s="159">
        <f>ROUND(E30*P30,5)</f>
        <v>0</v>
      </c>
      <c r="R30" s="159"/>
      <c r="S30" s="159"/>
      <c r="T30" s="160">
        <v>0.126</v>
      </c>
      <c r="U30" s="159">
        <f>ROUND(E30*T30,2)</f>
        <v>70.56</v>
      </c>
      <c r="V30" s="149"/>
      <c r="W30" s="149"/>
      <c r="X30" s="149"/>
      <c r="Y30" s="149"/>
      <c r="Z30" s="149"/>
      <c r="AA30" s="149"/>
      <c r="AB30" s="149"/>
      <c r="AC30" s="149"/>
      <c r="AD30" s="149"/>
      <c r="AE30" s="149" t="s">
        <v>118</v>
      </c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x14ac:dyDescent="0.25">
      <c r="A31" s="151" t="s">
        <v>107</v>
      </c>
      <c r="B31" s="157" t="s">
        <v>62</v>
      </c>
      <c r="C31" s="186" t="s">
        <v>63</v>
      </c>
      <c r="D31" s="161"/>
      <c r="E31" s="166"/>
      <c r="F31" s="169"/>
      <c r="G31" s="169">
        <f>SUMIF(AE32:AE36,"&lt;&gt;NOR",G32:G36)</f>
        <v>0</v>
      </c>
      <c r="H31" s="169"/>
      <c r="I31" s="169">
        <f>SUM(I32:I36)</f>
        <v>129.91</v>
      </c>
      <c r="J31" s="169"/>
      <c r="K31" s="169">
        <f>SUM(K32:K36)</f>
        <v>1222.45</v>
      </c>
      <c r="L31" s="169"/>
      <c r="M31" s="169">
        <f>SUM(M32:M36)</f>
        <v>0</v>
      </c>
      <c r="N31" s="162"/>
      <c r="O31" s="162">
        <f>SUM(O32:O36)</f>
        <v>5.6500000000000005E-3</v>
      </c>
      <c r="P31" s="162"/>
      <c r="Q31" s="162">
        <f>SUM(Q32:Q36)</f>
        <v>0.35652</v>
      </c>
      <c r="R31" s="162"/>
      <c r="S31" s="162"/>
      <c r="T31" s="163"/>
      <c r="U31" s="162">
        <f>SUM(U32:U36)</f>
        <v>3.2700000000000005</v>
      </c>
      <c r="AE31" t="s">
        <v>108</v>
      </c>
    </row>
    <row r="32" spans="1:60" outlineLevel="1" x14ac:dyDescent="0.25">
      <c r="A32" s="150">
        <v>18</v>
      </c>
      <c r="B32" s="156" t="s">
        <v>147</v>
      </c>
      <c r="C32" s="185" t="s">
        <v>148</v>
      </c>
      <c r="D32" s="158" t="s">
        <v>149</v>
      </c>
      <c r="E32" s="165">
        <v>1</v>
      </c>
      <c r="F32" s="168"/>
      <c r="G32" s="168">
        <f>F32*E32</f>
        <v>0</v>
      </c>
      <c r="H32" s="168">
        <v>0</v>
      </c>
      <c r="I32" s="168">
        <f>ROUND(E32*H32,2)</f>
        <v>0</v>
      </c>
      <c r="J32" s="168">
        <v>20.3</v>
      </c>
      <c r="K32" s="168">
        <f>ROUND(E32*J32,2)</f>
        <v>20.3</v>
      </c>
      <c r="L32" s="168">
        <v>21</v>
      </c>
      <c r="M32" s="168">
        <f>G32*(1+L32/100)</f>
        <v>0</v>
      </c>
      <c r="N32" s="159">
        <v>0</v>
      </c>
      <c r="O32" s="159">
        <f>ROUND(E32*N32,5)</f>
        <v>0</v>
      </c>
      <c r="P32" s="159">
        <v>0</v>
      </c>
      <c r="Q32" s="159">
        <f>ROUND(E32*P32,5)</f>
        <v>0</v>
      </c>
      <c r="R32" s="159"/>
      <c r="S32" s="159"/>
      <c r="T32" s="160">
        <v>0.06</v>
      </c>
      <c r="U32" s="159">
        <f>ROUND(E32*T32,2)</f>
        <v>0.06</v>
      </c>
      <c r="V32" s="149"/>
      <c r="W32" s="149"/>
      <c r="X32" s="149"/>
      <c r="Y32" s="149"/>
      <c r="Z32" s="149"/>
      <c r="AA32" s="149"/>
      <c r="AB32" s="149"/>
      <c r="AC32" s="149"/>
      <c r="AD32" s="149"/>
      <c r="AE32" s="149" t="s">
        <v>118</v>
      </c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 x14ac:dyDescent="0.25">
      <c r="A33" s="150">
        <v>19</v>
      </c>
      <c r="B33" s="156" t="s">
        <v>150</v>
      </c>
      <c r="C33" s="185" t="s">
        <v>151</v>
      </c>
      <c r="D33" s="158" t="s">
        <v>149</v>
      </c>
      <c r="E33" s="165">
        <v>3</v>
      </c>
      <c r="F33" s="168"/>
      <c r="G33" s="168">
        <f t="shared" ref="G33:G35" si="8">F33*E33</f>
        <v>0</v>
      </c>
      <c r="H33" s="168">
        <v>0</v>
      </c>
      <c r="I33" s="168">
        <f>ROUND(E33*H33,2)</f>
        <v>0</v>
      </c>
      <c r="J33" s="168">
        <v>30.4</v>
      </c>
      <c r="K33" s="168">
        <f>ROUND(E33*J33,2)</f>
        <v>91.2</v>
      </c>
      <c r="L33" s="168">
        <v>21</v>
      </c>
      <c r="M33" s="168">
        <f>G33*(1+L33/100)</f>
        <v>0</v>
      </c>
      <c r="N33" s="159">
        <v>0</v>
      </c>
      <c r="O33" s="159">
        <f>ROUND(E33*N33,5)</f>
        <v>0</v>
      </c>
      <c r="P33" s="159">
        <v>0</v>
      </c>
      <c r="Q33" s="159">
        <f>ROUND(E33*P33,5)</f>
        <v>0</v>
      </c>
      <c r="R33" s="159"/>
      <c r="S33" s="159"/>
      <c r="T33" s="160">
        <v>0.09</v>
      </c>
      <c r="U33" s="159">
        <f>ROUND(E33*T33,2)</f>
        <v>0.27</v>
      </c>
      <c r="V33" s="149"/>
      <c r="W33" s="149"/>
      <c r="X33" s="149"/>
      <c r="Y33" s="149"/>
      <c r="Z33" s="149"/>
      <c r="AA33" s="149"/>
      <c r="AB33" s="149"/>
      <c r="AC33" s="149"/>
      <c r="AD33" s="149"/>
      <c r="AE33" s="149" t="s">
        <v>118</v>
      </c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5">
      <c r="A34" s="150">
        <v>20</v>
      </c>
      <c r="B34" s="156" t="s">
        <v>152</v>
      </c>
      <c r="C34" s="185" t="s">
        <v>153</v>
      </c>
      <c r="D34" s="158" t="s">
        <v>117</v>
      </c>
      <c r="E34" s="165">
        <v>3</v>
      </c>
      <c r="F34" s="168"/>
      <c r="G34" s="168">
        <f t="shared" si="8"/>
        <v>0</v>
      </c>
      <c r="H34" s="168">
        <v>23</v>
      </c>
      <c r="I34" s="168">
        <f>ROUND(E34*H34,2)</f>
        <v>69</v>
      </c>
      <c r="J34" s="168">
        <v>201.5</v>
      </c>
      <c r="K34" s="168">
        <f>ROUND(E34*J34,2)</f>
        <v>604.5</v>
      </c>
      <c r="L34" s="168">
        <v>21</v>
      </c>
      <c r="M34" s="168">
        <f>G34*(1+L34/100)</f>
        <v>0</v>
      </c>
      <c r="N34" s="159">
        <v>1E-3</v>
      </c>
      <c r="O34" s="159">
        <f>ROUND(E34*N34,5)</f>
        <v>3.0000000000000001E-3</v>
      </c>
      <c r="P34" s="159">
        <v>6.7000000000000004E-2</v>
      </c>
      <c r="Q34" s="159">
        <f>ROUND(E34*P34,5)</f>
        <v>0.20100000000000001</v>
      </c>
      <c r="R34" s="159"/>
      <c r="S34" s="159"/>
      <c r="T34" s="160">
        <v>0.53300000000000003</v>
      </c>
      <c r="U34" s="159">
        <f>ROUND(E34*T34,2)</f>
        <v>1.6</v>
      </c>
      <c r="V34" s="149"/>
      <c r="W34" s="149"/>
      <c r="X34" s="149"/>
      <c r="Y34" s="149"/>
      <c r="Z34" s="149"/>
      <c r="AA34" s="149"/>
      <c r="AB34" s="149"/>
      <c r="AC34" s="149"/>
      <c r="AD34" s="149"/>
      <c r="AE34" s="149" t="s">
        <v>118</v>
      </c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5">
      <c r="A35" s="150">
        <v>21</v>
      </c>
      <c r="B35" s="156" t="s">
        <v>154</v>
      </c>
      <c r="C35" s="185" t="s">
        <v>155</v>
      </c>
      <c r="D35" s="158" t="s">
        <v>117</v>
      </c>
      <c r="E35" s="165">
        <v>2.88</v>
      </c>
      <c r="F35" s="168"/>
      <c r="G35" s="168">
        <f t="shared" si="8"/>
        <v>0</v>
      </c>
      <c r="H35" s="168">
        <v>21.15</v>
      </c>
      <c r="I35" s="168">
        <f>ROUND(E35*H35,2)</f>
        <v>60.91</v>
      </c>
      <c r="J35" s="168">
        <v>175.85</v>
      </c>
      <c r="K35" s="168">
        <f>ROUND(E35*J35,2)</f>
        <v>506.45</v>
      </c>
      <c r="L35" s="168">
        <v>21</v>
      </c>
      <c r="M35" s="168">
        <f>G35*(1+L35/100)</f>
        <v>0</v>
      </c>
      <c r="N35" s="159">
        <v>9.2000000000000003E-4</v>
      </c>
      <c r="O35" s="159">
        <f>ROUND(E35*N35,5)</f>
        <v>2.65E-3</v>
      </c>
      <c r="P35" s="159">
        <v>5.3999999999999999E-2</v>
      </c>
      <c r="Q35" s="159">
        <f>ROUND(E35*P35,5)</f>
        <v>0.15551999999999999</v>
      </c>
      <c r="R35" s="159"/>
      <c r="S35" s="159"/>
      <c r="T35" s="160">
        <v>0.46500000000000002</v>
      </c>
      <c r="U35" s="159">
        <f>ROUND(E35*T35,2)</f>
        <v>1.34</v>
      </c>
      <c r="V35" s="149"/>
      <c r="W35" s="149"/>
      <c r="X35" s="149"/>
      <c r="Y35" s="149"/>
      <c r="Z35" s="149"/>
      <c r="AA35" s="149"/>
      <c r="AB35" s="149"/>
      <c r="AC35" s="149"/>
      <c r="AD35" s="149"/>
      <c r="AE35" s="149" t="s">
        <v>118</v>
      </c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1" x14ac:dyDescent="0.25">
      <c r="A36" s="150"/>
      <c r="B36" s="156"/>
      <c r="C36" s="187" t="s">
        <v>156</v>
      </c>
      <c r="D36" s="164"/>
      <c r="E36" s="167">
        <v>2.88</v>
      </c>
      <c r="F36" s="168"/>
      <c r="G36" s="168"/>
      <c r="H36" s="168"/>
      <c r="I36" s="168"/>
      <c r="J36" s="168"/>
      <c r="K36" s="168"/>
      <c r="L36" s="168"/>
      <c r="M36" s="168"/>
      <c r="N36" s="159"/>
      <c r="O36" s="159"/>
      <c r="P36" s="159"/>
      <c r="Q36" s="159"/>
      <c r="R36" s="159"/>
      <c r="S36" s="159"/>
      <c r="T36" s="160"/>
      <c r="U36" s="159"/>
      <c r="V36" s="149"/>
      <c r="W36" s="149"/>
      <c r="X36" s="149"/>
      <c r="Y36" s="149"/>
      <c r="Z36" s="149"/>
      <c r="AA36" s="149"/>
      <c r="AB36" s="149"/>
      <c r="AC36" s="149"/>
      <c r="AD36" s="149"/>
      <c r="AE36" s="149" t="s">
        <v>140</v>
      </c>
      <c r="AF36" s="149">
        <v>0</v>
      </c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x14ac:dyDescent="0.25">
      <c r="A37" s="151" t="s">
        <v>107</v>
      </c>
      <c r="B37" s="157" t="s">
        <v>64</v>
      </c>
      <c r="C37" s="186" t="s">
        <v>65</v>
      </c>
      <c r="D37" s="161"/>
      <c r="E37" s="166"/>
      <c r="F37" s="169"/>
      <c r="G37" s="169">
        <f>SUMIF(AE38:AE41,"&lt;&gt;NOR",G38:G41)</f>
        <v>0</v>
      </c>
      <c r="H37" s="169"/>
      <c r="I37" s="169">
        <f>SUM(I38:I41)</f>
        <v>0</v>
      </c>
      <c r="J37" s="169"/>
      <c r="K37" s="169">
        <f>SUM(K38:K41)</f>
        <v>47906.559999999998</v>
      </c>
      <c r="L37" s="169"/>
      <c r="M37" s="169">
        <f>SUM(M38:M41)</f>
        <v>0</v>
      </c>
      <c r="N37" s="162"/>
      <c r="O37" s="162">
        <f>SUM(O38:O41)</f>
        <v>0</v>
      </c>
      <c r="P37" s="162"/>
      <c r="Q37" s="162">
        <f>SUM(Q38:Q41)</f>
        <v>14.521750000000001</v>
      </c>
      <c r="R37" s="162"/>
      <c r="S37" s="162"/>
      <c r="T37" s="163"/>
      <c r="U37" s="162">
        <f>SUM(U38:U41)</f>
        <v>62.98</v>
      </c>
      <c r="AE37" t="s">
        <v>108</v>
      </c>
    </row>
    <row r="38" spans="1:60" outlineLevel="1" x14ac:dyDescent="0.25">
      <c r="A38" s="150">
        <v>22</v>
      </c>
      <c r="B38" s="156" t="s">
        <v>157</v>
      </c>
      <c r="C38" s="185" t="s">
        <v>158</v>
      </c>
      <c r="D38" s="158" t="s">
        <v>117</v>
      </c>
      <c r="E38" s="165">
        <v>500.75</v>
      </c>
      <c r="F38" s="168"/>
      <c r="G38" s="168">
        <f>F38*E38</f>
        <v>0</v>
      </c>
      <c r="H38" s="168">
        <v>0</v>
      </c>
      <c r="I38" s="168">
        <f>ROUND(E38*H38,2)</f>
        <v>0</v>
      </c>
      <c r="J38" s="168">
        <v>37.1</v>
      </c>
      <c r="K38" s="168">
        <f>ROUND(E38*J38,2)</f>
        <v>18577.830000000002</v>
      </c>
      <c r="L38" s="168">
        <v>21</v>
      </c>
      <c r="M38" s="168">
        <f>G38*(1+L38/100)</f>
        <v>0</v>
      </c>
      <c r="N38" s="159">
        <v>0</v>
      </c>
      <c r="O38" s="159">
        <f>ROUND(E38*N38,5)</f>
        <v>0</v>
      </c>
      <c r="P38" s="159">
        <v>2.9000000000000001E-2</v>
      </c>
      <c r="Q38" s="159">
        <f>ROUND(E38*P38,5)</f>
        <v>14.521750000000001</v>
      </c>
      <c r="R38" s="159"/>
      <c r="S38" s="159"/>
      <c r="T38" s="160">
        <v>0.11</v>
      </c>
      <c r="U38" s="159">
        <f>ROUND(E38*T38,2)</f>
        <v>55.08</v>
      </c>
      <c r="V38" s="149"/>
      <c r="W38" s="149"/>
      <c r="X38" s="149"/>
      <c r="Y38" s="149"/>
      <c r="Z38" s="149"/>
      <c r="AA38" s="149"/>
      <c r="AB38" s="149"/>
      <c r="AC38" s="149"/>
      <c r="AD38" s="149"/>
      <c r="AE38" s="149" t="s">
        <v>118</v>
      </c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1" x14ac:dyDescent="0.25">
      <c r="A39" s="150">
        <v>23</v>
      </c>
      <c r="B39" s="156" t="s">
        <v>159</v>
      </c>
      <c r="C39" s="185" t="s">
        <v>160</v>
      </c>
      <c r="D39" s="158" t="s">
        <v>161</v>
      </c>
      <c r="E39" s="165">
        <v>16.12</v>
      </c>
      <c r="F39" s="168"/>
      <c r="G39" s="168">
        <f t="shared" ref="G39:G41" si="9">F39*E39</f>
        <v>0</v>
      </c>
      <c r="H39" s="168">
        <v>0</v>
      </c>
      <c r="I39" s="168">
        <f>ROUND(E39*H39,2)</f>
        <v>0</v>
      </c>
      <c r="J39" s="168">
        <v>226</v>
      </c>
      <c r="K39" s="168">
        <f>ROUND(E39*J39,2)</f>
        <v>3643.12</v>
      </c>
      <c r="L39" s="168">
        <v>21</v>
      </c>
      <c r="M39" s="168">
        <f>G39*(1+L39/100)</f>
        <v>0</v>
      </c>
      <c r="N39" s="159">
        <v>0</v>
      </c>
      <c r="O39" s="159">
        <f>ROUND(E39*N39,5)</f>
        <v>0</v>
      </c>
      <c r="P39" s="159">
        <v>0</v>
      </c>
      <c r="Q39" s="159">
        <f>ROUND(E39*P39,5)</f>
        <v>0</v>
      </c>
      <c r="R39" s="159"/>
      <c r="S39" s="159"/>
      <c r="T39" s="160">
        <v>0.49</v>
      </c>
      <c r="U39" s="159">
        <f>ROUND(E39*T39,2)</f>
        <v>7.9</v>
      </c>
      <c r="V39" s="149"/>
      <c r="W39" s="149"/>
      <c r="X39" s="149"/>
      <c r="Y39" s="149"/>
      <c r="Z39" s="149"/>
      <c r="AA39" s="149"/>
      <c r="AB39" s="149"/>
      <c r="AC39" s="149"/>
      <c r="AD39" s="149"/>
      <c r="AE39" s="149" t="s">
        <v>118</v>
      </c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1" x14ac:dyDescent="0.25">
      <c r="A40" s="150">
        <v>24</v>
      </c>
      <c r="B40" s="156" t="s">
        <v>162</v>
      </c>
      <c r="C40" s="185" t="s">
        <v>163</v>
      </c>
      <c r="D40" s="158" t="s">
        <v>161</v>
      </c>
      <c r="E40" s="165">
        <v>225.68</v>
      </c>
      <c r="F40" s="168"/>
      <c r="G40" s="168">
        <f t="shared" si="9"/>
        <v>0</v>
      </c>
      <c r="H40" s="168">
        <v>0</v>
      </c>
      <c r="I40" s="168">
        <f>ROUND(E40*H40,2)</f>
        <v>0</v>
      </c>
      <c r="J40" s="168">
        <v>15.6</v>
      </c>
      <c r="K40" s="168">
        <f>ROUND(E40*J40,2)</f>
        <v>3520.61</v>
      </c>
      <c r="L40" s="168">
        <v>21</v>
      </c>
      <c r="M40" s="168">
        <f>G40*(1+L40/100)</f>
        <v>0</v>
      </c>
      <c r="N40" s="159">
        <v>0</v>
      </c>
      <c r="O40" s="159">
        <f>ROUND(E40*N40,5)</f>
        <v>0</v>
      </c>
      <c r="P40" s="159">
        <v>0</v>
      </c>
      <c r="Q40" s="159">
        <f>ROUND(E40*P40,5)</f>
        <v>0</v>
      </c>
      <c r="R40" s="159"/>
      <c r="S40" s="159"/>
      <c r="T40" s="160">
        <v>0</v>
      </c>
      <c r="U40" s="159">
        <f>ROUND(E40*T40,2)</f>
        <v>0</v>
      </c>
      <c r="V40" s="149"/>
      <c r="W40" s="149"/>
      <c r="X40" s="149"/>
      <c r="Y40" s="149"/>
      <c r="Z40" s="149"/>
      <c r="AA40" s="149"/>
      <c r="AB40" s="149"/>
      <c r="AC40" s="149"/>
      <c r="AD40" s="149"/>
      <c r="AE40" s="149" t="s">
        <v>118</v>
      </c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5">
      <c r="A41" s="150">
        <v>25</v>
      </c>
      <c r="B41" s="156" t="s">
        <v>164</v>
      </c>
      <c r="C41" s="185" t="s">
        <v>165</v>
      </c>
      <c r="D41" s="158" t="s">
        <v>161</v>
      </c>
      <c r="E41" s="165">
        <v>16.12</v>
      </c>
      <c r="F41" s="168"/>
      <c r="G41" s="168">
        <f t="shared" si="9"/>
        <v>0</v>
      </c>
      <c r="H41" s="168">
        <v>0</v>
      </c>
      <c r="I41" s="168">
        <f>ROUND(E41*H41,2)</f>
        <v>0</v>
      </c>
      <c r="J41" s="168">
        <v>1375</v>
      </c>
      <c r="K41" s="168">
        <f>ROUND(E41*J41,2)</f>
        <v>22165</v>
      </c>
      <c r="L41" s="168">
        <v>21</v>
      </c>
      <c r="M41" s="168">
        <f>G41*(1+L41/100)</f>
        <v>0</v>
      </c>
      <c r="N41" s="159">
        <v>0</v>
      </c>
      <c r="O41" s="159">
        <f>ROUND(E41*N41,5)</f>
        <v>0</v>
      </c>
      <c r="P41" s="159">
        <v>0</v>
      </c>
      <c r="Q41" s="159">
        <f>ROUND(E41*P41,5)</f>
        <v>0</v>
      </c>
      <c r="R41" s="159"/>
      <c r="S41" s="159"/>
      <c r="T41" s="160">
        <v>0</v>
      </c>
      <c r="U41" s="159">
        <f>ROUND(E41*T41,2)</f>
        <v>0</v>
      </c>
      <c r="V41" s="149"/>
      <c r="W41" s="149"/>
      <c r="X41" s="149"/>
      <c r="Y41" s="149"/>
      <c r="Z41" s="149"/>
      <c r="AA41" s="149"/>
      <c r="AB41" s="149"/>
      <c r="AC41" s="149"/>
      <c r="AD41" s="149"/>
      <c r="AE41" s="149" t="s">
        <v>118</v>
      </c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x14ac:dyDescent="0.25">
      <c r="A42" s="151" t="s">
        <v>107</v>
      </c>
      <c r="B42" s="157" t="s">
        <v>66</v>
      </c>
      <c r="C42" s="186" t="s">
        <v>67</v>
      </c>
      <c r="D42" s="161"/>
      <c r="E42" s="166"/>
      <c r="F42" s="169"/>
      <c r="G42" s="169">
        <f>SUMIF(AE43:AE43,"&lt;&gt;NOR",G43:G43)</f>
        <v>0</v>
      </c>
      <c r="H42" s="169"/>
      <c r="I42" s="169">
        <f>SUM(I43:I43)</f>
        <v>0</v>
      </c>
      <c r="J42" s="169"/>
      <c r="K42" s="169">
        <f>SUM(K43:K43)</f>
        <v>48061.440000000002</v>
      </c>
      <c r="L42" s="169"/>
      <c r="M42" s="169">
        <f>SUM(M43:M43)</f>
        <v>0</v>
      </c>
      <c r="N42" s="162"/>
      <c r="O42" s="162">
        <f>SUM(O43:O43)</f>
        <v>0</v>
      </c>
      <c r="P42" s="162"/>
      <c r="Q42" s="162">
        <f>SUM(Q43:Q43)</f>
        <v>0</v>
      </c>
      <c r="R42" s="162"/>
      <c r="S42" s="162"/>
      <c r="T42" s="163"/>
      <c r="U42" s="162">
        <f>SUM(U43:U43)</f>
        <v>117.15</v>
      </c>
      <c r="AE42" t="s">
        <v>108</v>
      </c>
    </row>
    <row r="43" spans="1:60" outlineLevel="1" x14ac:dyDescent="0.25">
      <c r="A43" s="150">
        <v>26</v>
      </c>
      <c r="B43" s="156" t="s">
        <v>166</v>
      </c>
      <c r="C43" s="185" t="s">
        <v>167</v>
      </c>
      <c r="D43" s="158" t="s">
        <v>161</v>
      </c>
      <c r="E43" s="165">
        <v>62.58</v>
      </c>
      <c r="F43" s="168"/>
      <c r="G43" s="168">
        <f>F43*E43</f>
        <v>0</v>
      </c>
      <c r="H43" s="168">
        <v>0</v>
      </c>
      <c r="I43" s="168">
        <f>ROUND(E43*H43,2)</f>
        <v>0</v>
      </c>
      <c r="J43" s="168">
        <v>768</v>
      </c>
      <c r="K43" s="168">
        <f>ROUND(E43*J43,2)</f>
        <v>48061.440000000002</v>
      </c>
      <c r="L43" s="168">
        <v>21</v>
      </c>
      <c r="M43" s="168">
        <f>G43*(1+L43/100)</f>
        <v>0</v>
      </c>
      <c r="N43" s="159">
        <v>0</v>
      </c>
      <c r="O43" s="159">
        <f>ROUND(E43*N43,5)</f>
        <v>0</v>
      </c>
      <c r="P43" s="159">
        <v>0</v>
      </c>
      <c r="Q43" s="159">
        <f>ROUND(E43*P43,5)</f>
        <v>0</v>
      </c>
      <c r="R43" s="159"/>
      <c r="S43" s="159"/>
      <c r="T43" s="160">
        <v>1.8720000000000001</v>
      </c>
      <c r="U43" s="159">
        <f>ROUND(E43*T43,2)</f>
        <v>117.15</v>
      </c>
      <c r="V43" s="149"/>
      <c r="W43" s="149"/>
      <c r="X43" s="149"/>
      <c r="Y43" s="149"/>
      <c r="Z43" s="149"/>
      <c r="AA43" s="149"/>
      <c r="AB43" s="149"/>
      <c r="AC43" s="149"/>
      <c r="AD43" s="149"/>
      <c r="AE43" s="149" t="s">
        <v>118</v>
      </c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x14ac:dyDescent="0.25">
      <c r="A44" s="151" t="s">
        <v>107</v>
      </c>
      <c r="B44" s="157" t="s">
        <v>68</v>
      </c>
      <c r="C44" s="186" t="s">
        <v>69</v>
      </c>
      <c r="D44" s="161"/>
      <c r="E44" s="166"/>
      <c r="F44" s="169"/>
      <c r="G44" s="169">
        <f>SUMIF(AE45:AE71,"&lt;&gt;NOR",G45:G71)</f>
        <v>0</v>
      </c>
      <c r="H44" s="169"/>
      <c r="I44" s="169">
        <f>SUM(I45:I71)</f>
        <v>246015.49</v>
      </c>
      <c r="J44" s="169"/>
      <c r="K44" s="169">
        <f>SUM(K45:K71)</f>
        <v>77038.010000000009</v>
      </c>
      <c r="L44" s="169"/>
      <c r="M44" s="169">
        <f>SUM(M45:M71)</f>
        <v>0</v>
      </c>
      <c r="N44" s="162"/>
      <c r="O44" s="162">
        <f>SUM(O45:O71)</f>
        <v>7.6787799999999997</v>
      </c>
      <c r="P44" s="162"/>
      <c r="Q44" s="162">
        <f>SUM(Q45:Q71)</f>
        <v>0</v>
      </c>
      <c r="R44" s="162"/>
      <c r="S44" s="162"/>
      <c r="T44" s="163"/>
      <c r="U44" s="162">
        <f>SUM(U45:U71)</f>
        <v>145.37</v>
      </c>
      <c r="AE44" t="s">
        <v>108</v>
      </c>
    </row>
    <row r="45" spans="1:60" ht="20.399999999999999" outlineLevel="1" x14ac:dyDescent="0.25">
      <c r="A45" s="150">
        <v>27</v>
      </c>
      <c r="B45" s="156" t="s">
        <v>168</v>
      </c>
      <c r="C45" s="185" t="s">
        <v>505</v>
      </c>
      <c r="D45" s="158" t="s">
        <v>117</v>
      </c>
      <c r="E45" s="165">
        <v>74.3</v>
      </c>
      <c r="F45" s="168"/>
      <c r="G45" s="168">
        <f>F45*E45</f>
        <v>0</v>
      </c>
      <c r="H45" s="168">
        <v>308.87</v>
      </c>
      <c r="I45" s="168">
        <f>ROUND(E45*H45,2)</f>
        <v>22949.040000000001</v>
      </c>
      <c r="J45" s="168">
        <v>224.13</v>
      </c>
      <c r="K45" s="168">
        <f>ROUND(E45*J45,2)</f>
        <v>16652.86</v>
      </c>
      <c r="L45" s="168">
        <v>21</v>
      </c>
      <c r="M45" s="168">
        <f>G45*(1+L45/100)</f>
        <v>0</v>
      </c>
      <c r="N45" s="159">
        <v>5.7200000000000003E-3</v>
      </c>
      <c r="O45" s="159">
        <f>ROUND(E45*N45,5)</f>
        <v>0.42499999999999999</v>
      </c>
      <c r="P45" s="159">
        <v>0</v>
      </c>
      <c r="Q45" s="159">
        <f>ROUND(E45*P45,5)</f>
        <v>0</v>
      </c>
      <c r="R45" s="159"/>
      <c r="S45" s="159"/>
      <c r="T45" s="160">
        <v>0.46200000000000002</v>
      </c>
      <c r="U45" s="159">
        <f>ROUND(E45*T45,2)</f>
        <v>34.33</v>
      </c>
      <c r="V45" s="149"/>
      <c r="W45" s="149"/>
      <c r="X45" s="149"/>
      <c r="Y45" s="149"/>
      <c r="Z45" s="149"/>
      <c r="AA45" s="149"/>
      <c r="AB45" s="149"/>
      <c r="AC45" s="149"/>
      <c r="AD45" s="149"/>
      <c r="AE45" s="149" t="s">
        <v>118</v>
      </c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ht="20.399999999999999" outlineLevel="1" x14ac:dyDescent="0.25">
      <c r="A46" s="150">
        <v>28</v>
      </c>
      <c r="B46" s="156" t="s">
        <v>169</v>
      </c>
      <c r="C46" s="185" t="s">
        <v>170</v>
      </c>
      <c r="D46" s="158" t="s">
        <v>117</v>
      </c>
      <c r="E46" s="165">
        <v>74.3</v>
      </c>
      <c r="F46" s="168"/>
      <c r="G46" s="168">
        <f t="shared" ref="G46:G71" si="10">F46*E46</f>
        <v>0</v>
      </c>
      <c r="H46" s="168">
        <v>26.51</v>
      </c>
      <c r="I46" s="168">
        <f>ROUND(E46*H46,2)</f>
        <v>1969.69</v>
      </c>
      <c r="J46" s="168">
        <v>78.489999999999995</v>
      </c>
      <c r="K46" s="168">
        <f>ROUND(E46*J46,2)</f>
        <v>5831.81</v>
      </c>
      <c r="L46" s="168">
        <v>21</v>
      </c>
      <c r="M46" s="168">
        <f>G46*(1+L46/100)</f>
        <v>0</v>
      </c>
      <c r="N46" s="159">
        <v>1.4999999999999999E-4</v>
      </c>
      <c r="O46" s="159">
        <f>ROUND(E46*N46,5)</f>
        <v>1.115E-2</v>
      </c>
      <c r="P46" s="159">
        <v>0</v>
      </c>
      <c r="Q46" s="159">
        <f>ROUND(E46*P46,5)</f>
        <v>0</v>
      </c>
      <c r="R46" s="159"/>
      <c r="S46" s="159"/>
      <c r="T46" s="160">
        <v>0.16</v>
      </c>
      <c r="U46" s="159">
        <f>ROUND(E46*T46,2)</f>
        <v>11.89</v>
      </c>
      <c r="V46" s="149"/>
      <c r="W46" s="149"/>
      <c r="X46" s="149"/>
      <c r="Y46" s="149"/>
      <c r="Z46" s="149"/>
      <c r="AA46" s="149"/>
      <c r="AB46" s="149"/>
      <c r="AC46" s="149"/>
      <c r="AD46" s="149"/>
      <c r="AE46" s="149" t="s">
        <v>118</v>
      </c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1" x14ac:dyDescent="0.25">
      <c r="A47" s="150">
        <v>29</v>
      </c>
      <c r="B47" s="156" t="s">
        <v>171</v>
      </c>
      <c r="C47" s="185" t="s">
        <v>506</v>
      </c>
      <c r="D47" s="158" t="s">
        <v>111</v>
      </c>
      <c r="E47" s="165">
        <v>12.24464</v>
      </c>
      <c r="F47" s="168"/>
      <c r="G47" s="168">
        <f t="shared" si="10"/>
        <v>0</v>
      </c>
      <c r="H47" s="168">
        <v>1244.42</v>
      </c>
      <c r="I47" s="168">
        <f>ROUND(E47*H47,2)</f>
        <v>15237.47</v>
      </c>
      <c r="J47" s="168">
        <v>359.57999999999993</v>
      </c>
      <c r="K47" s="168">
        <f>ROUND(E47*J47,2)</f>
        <v>4402.93</v>
      </c>
      <c r="L47" s="168">
        <v>21</v>
      </c>
      <c r="M47" s="168">
        <f>G47*(1+L47/100)</f>
        <v>0</v>
      </c>
      <c r="N47" s="159">
        <v>7.3499999999999996E-2</v>
      </c>
      <c r="O47" s="159">
        <f>ROUND(E47*N47,5)</f>
        <v>0.89998</v>
      </c>
      <c r="P47" s="159">
        <v>0</v>
      </c>
      <c r="Q47" s="159">
        <f>ROUND(E47*P47,5)</f>
        <v>0</v>
      </c>
      <c r="R47" s="159"/>
      <c r="S47" s="159"/>
      <c r="T47" s="160">
        <v>0.6</v>
      </c>
      <c r="U47" s="159">
        <f>ROUND(E47*T47,2)</f>
        <v>7.35</v>
      </c>
      <c r="V47" s="149"/>
      <c r="W47" s="149"/>
      <c r="X47" s="149"/>
      <c r="Y47" s="149"/>
      <c r="Z47" s="149"/>
      <c r="AA47" s="149"/>
      <c r="AB47" s="149"/>
      <c r="AC47" s="149"/>
      <c r="AD47" s="149"/>
      <c r="AE47" s="149" t="s">
        <v>118</v>
      </c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1" x14ac:dyDescent="0.25">
      <c r="A48" s="150"/>
      <c r="B48" s="156"/>
      <c r="C48" s="187" t="s">
        <v>172</v>
      </c>
      <c r="D48" s="164"/>
      <c r="E48" s="167">
        <v>12.24464</v>
      </c>
      <c r="F48" s="168"/>
      <c r="G48" s="168">
        <f t="shared" si="10"/>
        <v>0</v>
      </c>
      <c r="H48" s="168"/>
      <c r="I48" s="168"/>
      <c r="J48" s="168"/>
      <c r="K48" s="168"/>
      <c r="L48" s="168"/>
      <c r="M48" s="168"/>
      <c r="N48" s="159"/>
      <c r="O48" s="159"/>
      <c r="P48" s="159"/>
      <c r="Q48" s="159"/>
      <c r="R48" s="159"/>
      <c r="S48" s="159"/>
      <c r="T48" s="160"/>
      <c r="U48" s="159"/>
      <c r="V48" s="149"/>
      <c r="W48" s="149"/>
      <c r="X48" s="149"/>
      <c r="Y48" s="149"/>
      <c r="Z48" s="149"/>
      <c r="AA48" s="149"/>
      <c r="AB48" s="149"/>
      <c r="AC48" s="149"/>
      <c r="AD48" s="149"/>
      <c r="AE48" s="149" t="s">
        <v>140</v>
      </c>
      <c r="AF48" s="149">
        <v>0</v>
      </c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5">
      <c r="A49" s="150">
        <v>30</v>
      </c>
      <c r="B49" s="156" t="s">
        <v>171</v>
      </c>
      <c r="C49" s="185" t="s">
        <v>506</v>
      </c>
      <c r="D49" s="158" t="s">
        <v>111</v>
      </c>
      <c r="E49" s="165">
        <v>68.243679999999998</v>
      </c>
      <c r="F49" s="168"/>
      <c r="G49" s="168">
        <f t="shared" si="10"/>
        <v>0</v>
      </c>
      <c r="H49" s="168">
        <v>1244.42</v>
      </c>
      <c r="I49" s="168">
        <f>ROUND(E49*H49,2)</f>
        <v>84923.8</v>
      </c>
      <c r="J49" s="168">
        <v>359.57999999999993</v>
      </c>
      <c r="K49" s="168">
        <f>ROUND(E49*J49,2)</f>
        <v>24539.06</v>
      </c>
      <c r="L49" s="168">
        <v>21</v>
      </c>
      <c r="M49" s="168">
        <f>G49*(1+L49/100)</f>
        <v>0</v>
      </c>
      <c r="N49" s="159">
        <v>7.3499999999999996E-2</v>
      </c>
      <c r="O49" s="159">
        <f>ROUND(E49*N49,5)</f>
        <v>5.0159099999999999</v>
      </c>
      <c r="P49" s="159">
        <v>0</v>
      </c>
      <c r="Q49" s="159">
        <f>ROUND(E49*P49,5)</f>
        <v>0</v>
      </c>
      <c r="R49" s="159"/>
      <c r="S49" s="159"/>
      <c r="T49" s="160">
        <v>0.6</v>
      </c>
      <c r="U49" s="159">
        <f>ROUND(E49*T49,2)</f>
        <v>40.950000000000003</v>
      </c>
      <c r="V49" s="149"/>
      <c r="W49" s="149"/>
      <c r="X49" s="149"/>
      <c r="Y49" s="149"/>
      <c r="Z49" s="149"/>
      <c r="AA49" s="149"/>
      <c r="AB49" s="149"/>
      <c r="AC49" s="149"/>
      <c r="AD49" s="149"/>
      <c r="AE49" s="149" t="s">
        <v>118</v>
      </c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1" x14ac:dyDescent="0.25">
      <c r="A50" s="150"/>
      <c r="B50" s="156"/>
      <c r="C50" s="187" t="s">
        <v>173</v>
      </c>
      <c r="D50" s="164"/>
      <c r="E50" s="167">
        <v>13.61248</v>
      </c>
      <c r="F50" s="168"/>
      <c r="G50" s="168"/>
      <c r="H50" s="168"/>
      <c r="I50" s="168"/>
      <c r="J50" s="168"/>
      <c r="K50" s="168"/>
      <c r="L50" s="168"/>
      <c r="M50" s="168"/>
      <c r="N50" s="159"/>
      <c r="O50" s="159"/>
      <c r="P50" s="159"/>
      <c r="Q50" s="159"/>
      <c r="R50" s="159"/>
      <c r="S50" s="159"/>
      <c r="T50" s="160"/>
      <c r="U50" s="159"/>
      <c r="V50" s="149"/>
      <c r="W50" s="149"/>
      <c r="X50" s="149"/>
      <c r="Y50" s="149"/>
      <c r="Z50" s="149"/>
      <c r="AA50" s="149"/>
      <c r="AB50" s="149"/>
      <c r="AC50" s="149"/>
      <c r="AD50" s="149"/>
      <c r="AE50" s="149" t="s">
        <v>140</v>
      </c>
      <c r="AF50" s="149">
        <v>0</v>
      </c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 x14ac:dyDescent="0.25">
      <c r="A51" s="150"/>
      <c r="B51" s="156"/>
      <c r="C51" s="187" t="s">
        <v>174</v>
      </c>
      <c r="D51" s="164"/>
      <c r="E51" s="167">
        <v>54.6312</v>
      </c>
      <c r="F51" s="168"/>
      <c r="G51" s="168"/>
      <c r="H51" s="168"/>
      <c r="I51" s="168"/>
      <c r="J51" s="168"/>
      <c r="K51" s="168"/>
      <c r="L51" s="168"/>
      <c r="M51" s="168"/>
      <c r="N51" s="159"/>
      <c r="O51" s="159"/>
      <c r="P51" s="159"/>
      <c r="Q51" s="159"/>
      <c r="R51" s="159"/>
      <c r="S51" s="159"/>
      <c r="T51" s="160"/>
      <c r="U51" s="159"/>
      <c r="V51" s="149"/>
      <c r="W51" s="149"/>
      <c r="X51" s="149"/>
      <c r="Y51" s="149"/>
      <c r="Z51" s="149"/>
      <c r="AA51" s="149"/>
      <c r="AB51" s="149"/>
      <c r="AC51" s="149"/>
      <c r="AD51" s="149"/>
      <c r="AE51" s="149" t="s">
        <v>140</v>
      </c>
      <c r="AF51" s="149">
        <v>0</v>
      </c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 x14ac:dyDescent="0.25">
      <c r="A52" s="150">
        <v>31</v>
      </c>
      <c r="B52" s="156" t="s">
        <v>175</v>
      </c>
      <c r="C52" s="185" t="s">
        <v>507</v>
      </c>
      <c r="D52" s="158" t="s">
        <v>117</v>
      </c>
      <c r="E52" s="165">
        <f>E53+E54+E55+E56</f>
        <v>278.04000000000002</v>
      </c>
      <c r="F52" s="168"/>
      <c r="G52" s="168">
        <f t="shared" si="10"/>
        <v>0</v>
      </c>
      <c r="H52" s="168">
        <v>0</v>
      </c>
      <c r="I52" s="168">
        <f>ROUND(E52*H52,2)</f>
        <v>0</v>
      </c>
      <c r="J52" s="168">
        <v>44.2</v>
      </c>
      <c r="K52" s="168">
        <f>ROUND(E52*J52,2)</f>
        <v>12289.37</v>
      </c>
      <c r="L52" s="168">
        <v>21</v>
      </c>
      <c r="M52" s="168">
        <f>G52*(1+L52/100)</f>
        <v>0</v>
      </c>
      <c r="N52" s="159">
        <v>0</v>
      </c>
      <c r="O52" s="159">
        <f>ROUND(E52*N52,5)</f>
        <v>0</v>
      </c>
      <c r="P52" s="159">
        <v>0</v>
      </c>
      <c r="Q52" s="159">
        <f>ROUND(E52*P52,5)</f>
        <v>0</v>
      </c>
      <c r="R52" s="159"/>
      <c r="S52" s="159"/>
      <c r="T52" s="160">
        <v>0.09</v>
      </c>
      <c r="U52" s="159">
        <f>ROUND(E52*T52,2)</f>
        <v>25.02</v>
      </c>
      <c r="V52" s="149"/>
      <c r="W52" s="149"/>
      <c r="X52" s="149"/>
      <c r="Y52" s="149"/>
      <c r="Z52" s="149"/>
      <c r="AA52" s="149"/>
      <c r="AB52" s="149"/>
      <c r="AC52" s="149"/>
      <c r="AD52" s="149"/>
      <c r="AE52" s="149" t="s">
        <v>118</v>
      </c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5">
      <c r="A53" s="150"/>
      <c r="B53" s="156"/>
      <c r="C53" s="187" t="s">
        <v>176</v>
      </c>
      <c r="D53" s="164"/>
      <c r="E53" s="167">
        <v>82.6</v>
      </c>
      <c r="F53" s="168"/>
      <c r="G53" s="168"/>
      <c r="H53" s="168"/>
      <c r="I53" s="168"/>
      <c r="J53" s="168"/>
      <c r="K53" s="168"/>
      <c r="L53" s="168"/>
      <c r="M53" s="168"/>
      <c r="N53" s="159"/>
      <c r="O53" s="159"/>
      <c r="P53" s="159"/>
      <c r="Q53" s="159"/>
      <c r="R53" s="159"/>
      <c r="S53" s="159"/>
      <c r="T53" s="160"/>
      <c r="U53" s="159"/>
      <c r="V53" s="149"/>
      <c r="W53" s="149"/>
      <c r="X53" s="149"/>
      <c r="Y53" s="149"/>
      <c r="Z53" s="149"/>
      <c r="AA53" s="149"/>
      <c r="AB53" s="149"/>
      <c r="AC53" s="149"/>
      <c r="AD53" s="149"/>
      <c r="AE53" s="149" t="s">
        <v>140</v>
      </c>
      <c r="AF53" s="149">
        <v>0</v>
      </c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1" x14ac:dyDescent="0.25">
      <c r="A54" s="150"/>
      <c r="B54" s="156"/>
      <c r="C54" s="187" t="s">
        <v>177</v>
      </c>
      <c r="D54" s="164"/>
      <c r="E54" s="167">
        <v>165.75</v>
      </c>
      <c r="F54" s="168"/>
      <c r="G54" s="168"/>
      <c r="H54" s="168"/>
      <c r="I54" s="168"/>
      <c r="J54" s="168"/>
      <c r="K54" s="168"/>
      <c r="L54" s="168"/>
      <c r="M54" s="168"/>
      <c r="N54" s="159"/>
      <c r="O54" s="159"/>
      <c r="P54" s="159"/>
      <c r="Q54" s="159"/>
      <c r="R54" s="159"/>
      <c r="S54" s="159"/>
      <c r="T54" s="160"/>
      <c r="U54" s="159"/>
      <c r="V54" s="149"/>
      <c r="W54" s="149"/>
      <c r="X54" s="149"/>
      <c r="Y54" s="149"/>
      <c r="Z54" s="149"/>
      <c r="AA54" s="149"/>
      <c r="AB54" s="149"/>
      <c r="AC54" s="149"/>
      <c r="AD54" s="149"/>
      <c r="AE54" s="149" t="s">
        <v>140</v>
      </c>
      <c r="AF54" s="149">
        <v>0</v>
      </c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5">
      <c r="A55" s="150"/>
      <c r="B55" s="156"/>
      <c r="C55" s="187" t="s">
        <v>178</v>
      </c>
      <c r="D55" s="164"/>
      <c r="E55" s="167">
        <v>29.69</v>
      </c>
      <c r="F55" s="168"/>
      <c r="G55" s="168"/>
      <c r="H55" s="168"/>
      <c r="I55" s="168"/>
      <c r="J55" s="168"/>
      <c r="K55" s="168"/>
      <c r="L55" s="168"/>
      <c r="M55" s="168"/>
      <c r="N55" s="159"/>
      <c r="O55" s="159"/>
      <c r="P55" s="159"/>
      <c r="Q55" s="159"/>
      <c r="R55" s="159"/>
      <c r="S55" s="159"/>
      <c r="T55" s="160"/>
      <c r="U55" s="159"/>
      <c r="V55" s="149"/>
      <c r="W55" s="149"/>
      <c r="X55" s="149"/>
      <c r="Y55" s="149"/>
      <c r="Z55" s="149"/>
      <c r="AA55" s="149"/>
      <c r="AB55" s="149"/>
      <c r="AC55" s="149"/>
      <c r="AD55" s="149"/>
      <c r="AE55" s="149" t="s">
        <v>140</v>
      </c>
      <c r="AF55" s="149">
        <v>0</v>
      </c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5">
      <c r="A56" s="150"/>
      <c r="B56" s="156"/>
      <c r="C56" s="187" t="s">
        <v>179</v>
      </c>
      <c r="D56" s="164"/>
      <c r="E56" s="167">
        <v>0</v>
      </c>
      <c r="F56" s="168"/>
      <c r="G56" s="168"/>
      <c r="H56" s="168"/>
      <c r="I56" s="168"/>
      <c r="J56" s="168"/>
      <c r="K56" s="168"/>
      <c r="L56" s="168"/>
      <c r="M56" s="168"/>
      <c r="N56" s="159"/>
      <c r="O56" s="159"/>
      <c r="P56" s="159"/>
      <c r="Q56" s="159"/>
      <c r="R56" s="159"/>
      <c r="S56" s="159"/>
      <c r="T56" s="160"/>
      <c r="U56" s="159"/>
      <c r="V56" s="149"/>
      <c r="W56" s="149"/>
      <c r="X56" s="149"/>
      <c r="Y56" s="149"/>
      <c r="Z56" s="149"/>
      <c r="AA56" s="149"/>
      <c r="AB56" s="149"/>
      <c r="AC56" s="149"/>
      <c r="AD56" s="149"/>
      <c r="AE56" s="149" t="s">
        <v>140</v>
      </c>
      <c r="AF56" s="149">
        <v>0</v>
      </c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 x14ac:dyDescent="0.25">
      <c r="A57" s="150">
        <v>32</v>
      </c>
      <c r="B57" s="156" t="s">
        <v>180</v>
      </c>
      <c r="C57" s="185" t="s">
        <v>508</v>
      </c>
      <c r="D57" s="158" t="s">
        <v>117</v>
      </c>
      <c r="E57" s="165">
        <v>85.078000000000003</v>
      </c>
      <c r="F57" s="168"/>
      <c r="G57" s="168">
        <f t="shared" si="10"/>
        <v>0</v>
      </c>
      <c r="H57" s="168">
        <v>285.5</v>
      </c>
      <c r="I57" s="168">
        <f>ROUND(E57*H57,2)</f>
        <v>24289.77</v>
      </c>
      <c r="J57" s="168">
        <v>0</v>
      </c>
      <c r="K57" s="168">
        <f>ROUND(E57*J57,2)</f>
        <v>0</v>
      </c>
      <c r="L57" s="168">
        <v>21</v>
      </c>
      <c r="M57" s="168">
        <f>G57*(1+L57/100)</f>
        <v>0</v>
      </c>
      <c r="N57" s="159">
        <v>3.8999999999999998E-3</v>
      </c>
      <c r="O57" s="159">
        <f>ROUND(E57*N57,5)</f>
        <v>0.33179999999999998</v>
      </c>
      <c r="P57" s="159">
        <v>0</v>
      </c>
      <c r="Q57" s="159">
        <f>ROUND(E57*P57,5)</f>
        <v>0</v>
      </c>
      <c r="R57" s="159"/>
      <c r="S57" s="159"/>
      <c r="T57" s="160">
        <v>0</v>
      </c>
      <c r="U57" s="159">
        <f>ROUND(E57*T57,2)</f>
        <v>0</v>
      </c>
      <c r="V57" s="149"/>
      <c r="W57" s="149"/>
      <c r="X57" s="149"/>
      <c r="Y57" s="149"/>
      <c r="Z57" s="149"/>
      <c r="AA57" s="149"/>
      <c r="AB57" s="149"/>
      <c r="AC57" s="149"/>
      <c r="AD57" s="149"/>
      <c r="AE57" s="149" t="s">
        <v>181</v>
      </c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1" x14ac:dyDescent="0.25">
      <c r="A58" s="150"/>
      <c r="B58" s="156"/>
      <c r="C58" s="187" t="s">
        <v>182</v>
      </c>
      <c r="D58" s="164"/>
      <c r="E58" s="167">
        <v>85.078000000000003</v>
      </c>
      <c r="F58" s="168"/>
      <c r="G58" s="168"/>
      <c r="H58" s="168"/>
      <c r="I58" s="168"/>
      <c r="J58" s="168"/>
      <c r="K58" s="168"/>
      <c r="L58" s="168"/>
      <c r="M58" s="168"/>
      <c r="N58" s="159"/>
      <c r="O58" s="159"/>
      <c r="P58" s="159"/>
      <c r="Q58" s="159"/>
      <c r="R58" s="159"/>
      <c r="S58" s="159"/>
      <c r="T58" s="160"/>
      <c r="U58" s="159"/>
      <c r="V58" s="149"/>
      <c r="W58" s="149"/>
      <c r="X58" s="149"/>
      <c r="Y58" s="149"/>
      <c r="Z58" s="149"/>
      <c r="AA58" s="149"/>
      <c r="AB58" s="149"/>
      <c r="AC58" s="149"/>
      <c r="AD58" s="149"/>
      <c r="AE58" s="149" t="s">
        <v>140</v>
      </c>
      <c r="AF58" s="149">
        <v>0</v>
      </c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 x14ac:dyDescent="0.25">
      <c r="A59" s="150">
        <v>33</v>
      </c>
      <c r="B59" s="156" t="s">
        <v>183</v>
      </c>
      <c r="C59" s="185" t="s">
        <v>509</v>
      </c>
      <c r="D59" s="158" t="s">
        <v>117</v>
      </c>
      <c r="E59" s="165">
        <v>170.7225</v>
      </c>
      <c r="F59" s="168"/>
      <c r="G59" s="168">
        <f t="shared" si="10"/>
        <v>0</v>
      </c>
      <c r="H59" s="168">
        <v>191</v>
      </c>
      <c r="I59" s="168">
        <f>ROUND(E59*H59,2)</f>
        <v>32608</v>
      </c>
      <c r="J59" s="168">
        <v>0</v>
      </c>
      <c r="K59" s="168">
        <f>ROUND(E59*J59,2)</f>
        <v>0</v>
      </c>
      <c r="L59" s="168">
        <v>21</v>
      </c>
      <c r="M59" s="168">
        <f>G59*(1+L59/100)</f>
        <v>0</v>
      </c>
      <c r="N59" s="159">
        <v>2.5999999999999999E-3</v>
      </c>
      <c r="O59" s="159">
        <f>ROUND(E59*N59,5)</f>
        <v>0.44388</v>
      </c>
      <c r="P59" s="159">
        <v>0</v>
      </c>
      <c r="Q59" s="159">
        <f>ROUND(E59*P59,5)</f>
        <v>0</v>
      </c>
      <c r="R59" s="159"/>
      <c r="S59" s="159"/>
      <c r="T59" s="160">
        <v>0</v>
      </c>
      <c r="U59" s="159">
        <f>ROUND(E59*T59,2)</f>
        <v>0</v>
      </c>
      <c r="V59" s="149"/>
      <c r="W59" s="149"/>
      <c r="X59" s="149"/>
      <c r="Y59" s="149"/>
      <c r="Z59" s="149"/>
      <c r="AA59" s="149"/>
      <c r="AB59" s="149"/>
      <c r="AC59" s="149"/>
      <c r="AD59" s="149"/>
      <c r="AE59" s="149" t="s">
        <v>181</v>
      </c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1" x14ac:dyDescent="0.25">
      <c r="A60" s="150"/>
      <c r="B60" s="156"/>
      <c r="C60" s="187" t="s">
        <v>184</v>
      </c>
      <c r="D60" s="164"/>
      <c r="E60" s="167">
        <v>170.7225</v>
      </c>
      <c r="F60" s="168"/>
      <c r="G60" s="168"/>
      <c r="H60" s="168"/>
      <c r="I60" s="168"/>
      <c r="J60" s="168"/>
      <c r="K60" s="168"/>
      <c r="L60" s="168"/>
      <c r="M60" s="168"/>
      <c r="N60" s="159"/>
      <c r="O60" s="159"/>
      <c r="P60" s="159"/>
      <c r="Q60" s="159"/>
      <c r="R60" s="159"/>
      <c r="S60" s="159"/>
      <c r="T60" s="160"/>
      <c r="U60" s="159"/>
      <c r="V60" s="149"/>
      <c r="W60" s="149"/>
      <c r="X60" s="149"/>
      <c r="Y60" s="149"/>
      <c r="Z60" s="149"/>
      <c r="AA60" s="149"/>
      <c r="AB60" s="149"/>
      <c r="AC60" s="149"/>
      <c r="AD60" s="149"/>
      <c r="AE60" s="149" t="s">
        <v>140</v>
      </c>
      <c r="AF60" s="149">
        <v>0</v>
      </c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5">
      <c r="A61" s="150">
        <v>34</v>
      </c>
      <c r="B61" s="156" t="s">
        <v>185</v>
      </c>
      <c r="C61" s="185" t="s">
        <v>510</v>
      </c>
      <c r="D61" s="158" t="s">
        <v>117</v>
      </c>
      <c r="E61" s="165">
        <v>30.5807</v>
      </c>
      <c r="F61" s="168"/>
      <c r="G61" s="168">
        <f t="shared" si="10"/>
        <v>0</v>
      </c>
      <c r="H61" s="168">
        <v>502</v>
      </c>
      <c r="I61" s="168">
        <f>ROUND(E61*H61,2)</f>
        <v>15351.51</v>
      </c>
      <c r="J61" s="168">
        <v>0</v>
      </c>
      <c r="K61" s="168">
        <f>ROUND(E61*J61,2)</f>
        <v>0</v>
      </c>
      <c r="L61" s="168">
        <v>21</v>
      </c>
      <c r="M61" s="168">
        <f>G61*(1+L61/100)</f>
        <v>0</v>
      </c>
      <c r="N61" s="159">
        <v>4.5999999999999999E-3</v>
      </c>
      <c r="O61" s="159">
        <f>ROUND(E61*N61,5)</f>
        <v>0.14066999999999999</v>
      </c>
      <c r="P61" s="159">
        <v>0</v>
      </c>
      <c r="Q61" s="159">
        <f>ROUND(E61*P61,5)</f>
        <v>0</v>
      </c>
      <c r="R61" s="159"/>
      <c r="S61" s="159"/>
      <c r="T61" s="160">
        <v>0</v>
      </c>
      <c r="U61" s="159">
        <f>ROUND(E61*T61,2)</f>
        <v>0</v>
      </c>
      <c r="V61" s="149"/>
      <c r="W61" s="149"/>
      <c r="X61" s="149"/>
      <c r="Y61" s="149"/>
      <c r="Z61" s="149"/>
      <c r="AA61" s="149"/>
      <c r="AB61" s="149"/>
      <c r="AC61" s="149"/>
      <c r="AD61" s="149"/>
      <c r="AE61" s="149" t="s">
        <v>181</v>
      </c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5">
      <c r="A62" s="150"/>
      <c r="B62" s="156"/>
      <c r="C62" s="187" t="s">
        <v>186</v>
      </c>
      <c r="D62" s="164"/>
      <c r="E62" s="167">
        <v>30.5807</v>
      </c>
      <c r="F62" s="168"/>
      <c r="G62" s="168"/>
      <c r="H62" s="168"/>
      <c r="I62" s="168"/>
      <c r="J62" s="168"/>
      <c r="K62" s="168"/>
      <c r="L62" s="168"/>
      <c r="M62" s="168"/>
      <c r="N62" s="159"/>
      <c r="O62" s="159"/>
      <c r="P62" s="159"/>
      <c r="Q62" s="159"/>
      <c r="R62" s="159"/>
      <c r="S62" s="159"/>
      <c r="T62" s="160"/>
      <c r="U62" s="159"/>
      <c r="V62" s="149"/>
      <c r="W62" s="149"/>
      <c r="X62" s="149"/>
      <c r="Y62" s="149"/>
      <c r="Z62" s="149"/>
      <c r="AA62" s="149"/>
      <c r="AB62" s="149"/>
      <c r="AC62" s="149"/>
      <c r="AD62" s="149"/>
      <c r="AE62" s="149" t="s">
        <v>140</v>
      </c>
      <c r="AF62" s="149">
        <v>0</v>
      </c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5">
      <c r="A63" s="150">
        <v>35</v>
      </c>
      <c r="B63" s="156" t="s">
        <v>187</v>
      </c>
      <c r="C63" s="185" t="s">
        <v>511</v>
      </c>
      <c r="D63" s="158" t="s">
        <v>117</v>
      </c>
      <c r="E63" s="165">
        <v>19.755400000000002</v>
      </c>
      <c r="F63" s="168"/>
      <c r="G63" s="168">
        <f t="shared" si="10"/>
        <v>0</v>
      </c>
      <c r="H63" s="168">
        <v>565</v>
      </c>
      <c r="I63" s="168">
        <f>ROUND(E63*H63,2)</f>
        <v>11161.8</v>
      </c>
      <c r="J63" s="168">
        <v>0</v>
      </c>
      <c r="K63" s="168">
        <f>ROUND(E63*J63,2)</f>
        <v>0</v>
      </c>
      <c r="L63" s="168">
        <v>21</v>
      </c>
      <c r="M63" s="168">
        <f>G63*(1+L63/100)</f>
        <v>0</v>
      </c>
      <c r="N63" s="159">
        <v>3.0000000000000001E-3</v>
      </c>
      <c r="O63" s="159">
        <f>ROUND(E63*N63,5)</f>
        <v>5.9270000000000003E-2</v>
      </c>
      <c r="P63" s="159">
        <v>0</v>
      </c>
      <c r="Q63" s="159">
        <f>ROUND(E63*P63,5)</f>
        <v>0</v>
      </c>
      <c r="R63" s="159"/>
      <c r="S63" s="159"/>
      <c r="T63" s="160">
        <v>0</v>
      </c>
      <c r="U63" s="159">
        <f>ROUND(E63*T63,2)</f>
        <v>0</v>
      </c>
      <c r="V63" s="149"/>
      <c r="W63" s="149"/>
      <c r="X63" s="149"/>
      <c r="Y63" s="149"/>
      <c r="Z63" s="149"/>
      <c r="AA63" s="149"/>
      <c r="AB63" s="149"/>
      <c r="AC63" s="149"/>
      <c r="AD63" s="149"/>
      <c r="AE63" s="149" t="s">
        <v>181</v>
      </c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5">
      <c r="A64" s="150"/>
      <c r="B64" s="156"/>
      <c r="C64" s="187" t="s">
        <v>188</v>
      </c>
      <c r="D64" s="164"/>
      <c r="E64" s="167">
        <v>19.755400000000002</v>
      </c>
      <c r="F64" s="168"/>
      <c r="G64" s="168"/>
      <c r="H64" s="168"/>
      <c r="I64" s="168"/>
      <c r="J64" s="168"/>
      <c r="K64" s="168"/>
      <c r="L64" s="168"/>
      <c r="M64" s="168"/>
      <c r="N64" s="159"/>
      <c r="O64" s="159"/>
      <c r="P64" s="159"/>
      <c r="Q64" s="159"/>
      <c r="R64" s="159"/>
      <c r="S64" s="159"/>
      <c r="T64" s="160"/>
      <c r="U64" s="159"/>
      <c r="V64" s="149"/>
      <c r="W64" s="149"/>
      <c r="X64" s="149"/>
      <c r="Y64" s="149"/>
      <c r="Z64" s="149"/>
      <c r="AA64" s="149"/>
      <c r="AB64" s="149"/>
      <c r="AC64" s="149"/>
      <c r="AD64" s="149"/>
      <c r="AE64" s="149" t="s">
        <v>140</v>
      </c>
      <c r="AF64" s="149">
        <v>0</v>
      </c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1" x14ac:dyDescent="0.25">
      <c r="A65" s="150">
        <v>36</v>
      </c>
      <c r="B65" s="156" t="s">
        <v>189</v>
      </c>
      <c r="C65" s="185" t="s">
        <v>512</v>
      </c>
      <c r="D65" s="158" t="s">
        <v>117</v>
      </c>
      <c r="E65" s="165">
        <v>82.5</v>
      </c>
      <c r="F65" s="168"/>
      <c r="G65" s="168">
        <f t="shared" si="10"/>
        <v>0</v>
      </c>
      <c r="H65" s="168">
        <v>88.74</v>
      </c>
      <c r="I65" s="168">
        <f>ROUND(E65*H65,2)</f>
        <v>7321.05</v>
      </c>
      <c r="J65" s="168">
        <v>68.760000000000005</v>
      </c>
      <c r="K65" s="168">
        <f>ROUND(E65*J65,2)</f>
        <v>5672.7</v>
      </c>
      <c r="L65" s="168">
        <v>21</v>
      </c>
      <c r="M65" s="168">
        <f>G65*(1+L65/100)</f>
        <v>0</v>
      </c>
      <c r="N65" s="159">
        <v>9.3999999999999997E-4</v>
      </c>
      <c r="O65" s="159">
        <f>ROUND(E65*N65,5)</f>
        <v>7.7549999999999994E-2</v>
      </c>
      <c r="P65" s="159">
        <v>0</v>
      </c>
      <c r="Q65" s="159">
        <f>ROUND(E65*P65,5)</f>
        <v>0</v>
      </c>
      <c r="R65" s="159"/>
      <c r="S65" s="159"/>
      <c r="T65" s="160">
        <v>0.14272000000000001</v>
      </c>
      <c r="U65" s="159">
        <f>ROUND(E65*T65,2)</f>
        <v>11.77</v>
      </c>
      <c r="V65" s="149"/>
      <c r="W65" s="149"/>
      <c r="X65" s="149"/>
      <c r="Y65" s="149"/>
      <c r="Z65" s="149"/>
      <c r="AA65" s="149"/>
      <c r="AB65" s="149"/>
      <c r="AC65" s="149"/>
      <c r="AD65" s="149"/>
      <c r="AE65" s="149" t="s">
        <v>112</v>
      </c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1" x14ac:dyDescent="0.25">
      <c r="A66" s="150"/>
      <c r="B66" s="156"/>
      <c r="C66" s="187" t="s">
        <v>190</v>
      </c>
      <c r="D66" s="164"/>
      <c r="E66" s="167">
        <v>82.5</v>
      </c>
      <c r="F66" s="168"/>
      <c r="G66" s="168"/>
      <c r="H66" s="168"/>
      <c r="I66" s="168"/>
      <c r="J66" s="168"/>
      <c r="K66" s="168"/>
      <c r="L66" s="168"/>
      <c r="M66" s="168"/>
      <c r="N66" s="159"/>
      <c r="O66" s="159"/>
      <c r="P66" s="159"/>
      <c r="Q66" s="159"/>
      <c r="R66" s="159"/>
      <c r="S66" s="159"/>
      <c r="T66" s="160"/>
      <c r="U66" s="159"/>
      <c r="V66" s="149"/>
      <c r="W66" s="149"/>
      <c r="X66" s="149"/>
      <c r="Y66" s="149"/>
      <c r="Z66" s="149"/>
      <c r="AA66" s="149"/>
      <c r="AB66" s="149"/>
      <c r="AC66" s="149"/>
      <c r="AD66" s="149"/>
      <c r="AE66" s="149" t="s">
        <v>140</v>
      </c>
      <c r="AF66" s="149">
        <v>0</v>
      </c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ht="20.399999999999999" outlineLevel="1" x14ac:dyDescent="0.25">
      <c r="A67" s="150">
        <v>37</v>
      </c>
      <c r="B67" s="156" t="s">
        <v>191</v>
      </c>
      <c r="C67" s="185" t="s">
        <v>513</v>
      </c>
      <c r="D67" s="158" t="s">
        <v>117</v>
      </c>
      <c r="E67" s="165">
        <v>73.850999999999999</v>
      </c>
      <c r="F67" s="168"/>
      <c r="G67" s="168">
        <f t="shared" si="10"/>
        <v>0</v>
      </c>
      <c r="H67" s="168">
        <v>348.5</v>
      </c>
      <c r="I67" s="168">
        <f>ROUND(E67*H67,2)</f>
        <v>25737.07</v>
      </c>
      <c r="J67" s="168">
        <v>0</v>
      </c>
      <c r="K67" s="168">
        <f>ROUND(E67*J67,2)</f>
        <v>0</v>
      </c>
      <c r="L67" s="168">
        <v>21</v>
      </c>
      <c r="M67" s="168">
        <f>G67*(1+L67/100)</f>
        <v>0</v>
      </c>
      <c r="N67" s="159">
        <v>3.15E-3</v>
      </c>
      <c r="O67" s="159">
        <f>ROUND(E67*N67,5)</f>
        <v>0.23263</v>
      </c>
      <c r="P67" s="159">
        <v>0</v>
      </c>
      <c r="Q67" s="159">
        <f>ROUND(E67*P67,5)</f>
        <v>0</v>
      </c>
      <c r="R67" s="159"/>
      <c r="S67" s="159"/>
      <c r="T67" s="160">
        <v>0</v>
      </c>
      <c r="U67" s="159">
        <f>ROUND(E67*T67,2)</f>
        <v>0</v>
      </c>
      <c r="V67" s="149"/>
      <c r="W67" s="149"/>
      <c r="X67" s="149"/>
      <c r="Y67" s="149"/>
      <c r="Z67" s="149"/>
      <c r="AA67" s="149"/>
      <c r="AB67" s="149"/>
      <c r="AC67" s="149"/>
      <c r="AD67" s="149"/>
      <c r="AE67" s="149" t="s">
        <v>181</v>
      </c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1" x14ac:dyDescent="0.25">
      <c r="A68" s="150"/>
      <c r="B68" s="156"/>
      <c r="C68" s="187" t="s">
        <v>192</v>
      </c>
      <c r="D68" s="164"/>
      <c r="E68" s="167">
        <v>73.850999999999999</v>
      </c>
      <c r="F68" s="168"/>
      <c r="G68" s="168"/>
      <c r="H68" s="168"/>
      <c r="I68" s="168"/>
      <c r="J68" s="168"/>
      <c r="K68" s="168"/>
      <c r="L68" s="168"/>
      <c r="M68" s="168"/>
      <c r="N68" s="159"/>
      <c r="O68" s="159"/>
      <c r="P68" s="159"/>
      <c r="Q68" s="159"/>
      <c r="R68" s="159"/>
      <c r="S68" s="159"/>
      <c r="T68" s="160"/>
      <c r="U68" s="159"/>
      <c r="V68" s="149"/>
      <c r="W68" s="149"/>
      <c r="X68" s="149"/>
      <c r="Y68" s="149"/>
      <c r="Z68" s="149"/>
      <c r="AA68" s="149"/>
      <c r="AB68" s="149"/>
      <c r="AC68" s="149"/>
      <c r="AD68" s="149"/>
      <c r="AE68" s="149" t="s">
        <v>140</v>
      </c>
      <c r="AF68" s="149">
        <v>0</v>
      </c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ht="20.399999999999999" outlineLevel="1" x14ac:dyDescent="0.25">
      <c r="A69" s="150">
        <v>38</v>
      </c>
      <c r="B69" s="156" t="s">
        <v>193</v>
      </c>
      <c r="C69" s="185" t="s">
        <v>514</v>
      </c>
      <c r="D69" s="158" t="s">
        <v>117</v>
      </c>
      <c r="E69" s="165">
        <v>11.124000000000001</v>
      </c>
      <c r="F69" s="168"/>
      <c r="G69" s="168">
        <f t="shared" si="10"/>
        <v>0</v>
      </c>
      <c r="H69" s="168">
        <v>401.5</v>
      </c>
      <c r="I69" s="168">
        <f>ROUND(E69*H69,2)</f>
        <v>4466.29</v>
      </c>
      <c r="J69" s="168">
        <v>0</v>
      </c>
      <c r="K69" s="168">
        <f>ROUND(E69*J69,2)</f>
        <v>0</v>
      </c>
      <c r="L69" s="168">
        <v>21</v>
      </c>
      <c r="M69" s="168">
        <f>G69*(1+L69/100)</f>
        <v>0</v>
      </c>
      <c r="N69" s="159">
        <v>3.6800000000000001E-3</v>
      </c>
      <c r="O69" s="159">
        <f>ROUND(E69*N69,5)</f>
        <v>4.0939999999999997E-2</v>
      </c>
      <c r="P69" s="159">
        <v>0</v>
      </c>
      <c r="Q69" s="159">
        <f>ROUND(E69*P69,5)</f>
        <v>0</v>
      </c>
      <c r="R69" s="159"/>
      <c r="S69" s="159"/>
      <c r="T69" s="160">
        <v>0</v>
      </c>
      <c r="U69" s="159">
        <f>ROUND(E69*T69,2)</f>
        <v>0</v>
      </c>
      <c r="V69" s="149"/>
      <c r="W69" s="149"/>
      <c r="X69" s="149"/>
      <c r="Y69" s="149"/>
      <c r="Z69" s="149"/>
      <c r="AA69" s="149"/>
      <c r="AB69" s="149"/>
      <c r="AC69" s="149"/>
      <c r="AD69" s="149"/>
      <c r="AE69" s="149" t="s">
        <v>181</v>
      </c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1" x14ac:dyDescent="0.25">
      <c r="A70" s="150"/>
      <c r="B70" s="156"/>
      <c r="C70" s="187" t="s">
        <v>194</v>
      </c>
      <c r="D70" s="164"/>
      <c r="E70" s="167">
        <v>11.124000000000001</v>
      </c>
      <c r="F70" s="168"/>
      <c r="G70" s="168"/>
      <c r="H70" s="168"/>
      <c r="I70" s="168"/>
      <c r="J70" s="168"/>
      <c r="K70" s="168"/>
      <c r="L70" s="168"/>
      <c r="M70" s="168"/>
      <c r="N70" s="159"/>
      <c r="O70" s="159"/>
      <c r="P70" s="159"/>
      <c r="Q70" s="159"/>
      <c r="R70" s="159"/>
      <c r="S70" s="159"/>
      <c r="T70" s="160"/>
      <c r="U70" s="159"/>
      <c r="V70" s="149"/>
      <c r="W70" s="149"/>
      <c r="X70" s="149"/>
      <c r="Y70" s="149"/>
      <c r="Z70" s="149"/>
      <c r="AA70" s="149"/>
      <c r="AB70" s="149"/>
      <c r="AC70" s="149"/>
      <c r="AD70" s="149"/>
      <c r="AE70" s="149" t="s">
        <v>140</v>
      </c>
      <c r="AF70" s="149">
        <v>0</v>
      </c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 x14ac:dyDescent="0.25">
      <c r="A71" s="150">
        <v>39</v>
      </c>
      <c r="B71" s="156" t="s">
        <v>195</v>
      </c>
      <c r="C71" s="185" t="s">
        <v>196</v>
      </c>
      <c r="D71" s="158" t="s">
        <v>161</v>
      </c>
      <c r="E71" s="165">
        <v>7.68</v>
      </c>
      <c r="F71" s="168"/>
      <c r="G71" s="168">
        <f t="shared" si="10"/>
        <v>0</v>
      </c>
      <c r="H71" s="168">
        <v>0</v>
      </c>
      <c r="I71" s="168">
        <f>ROUND(E71*H71,2)</f>
        <v>0</v>
      </c>
      <c r="J71" s="168">
        <v>996</v>
      </c>
      <c r="K71" s="168">
        <f>ROUND(E71*J71,2)</f>
        <v>7649.28</v>
      </c>
      <c r="L71" s="168">
        <v>21</v>
      </c>
      <c r="M71" s="168">
        <f>G71*(1+L71/100)</f>
        <v>0</v>
      </c>
      <c r="N71" s="159">
        <v>0</v>
      </c>
      <c r="O71" s="159">
        <f>ROUND(E71*N71,5)</f>
        <v>0</v>
      </c>
      <c r="P71" s="159">
        <v>0</v>
      </c>
      <c r="Q71" s="159">
        <f>ROUND(E71*P71,5)</f>
        <v>0</v>
      </c>
      <c r="R71" s="159"/>
      <c r="S71" s="159"/>
      <c r="T71" s="160">
        <v>1.831</v>
      </c>
      <c r="U71" s="159">
        <f>ROUND(E71*T71,2)</f>
        <v>14.06</v>
      </c>
      <c r="V71" s="149"/>
      <c r="W71" s="149"/>
      <c r="X71" s="149"/>
      <c r="Y71" s="149"/>
      <c r="Z71" s="149"/>
      <c r="AA71" s="149"/>
      <c r="AB71" s="149"/>
      <c r="AC71" s="149"/>
      <c r="AD71" s="149"/>
      <c r="AE71" s="149" t="s">
        <v>118</v>
      </c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x14ac:dyDescent="0.25">
      <c r="A72" s="151" t="s">
        <v>107</v>
      </c>
      <c r="B72" s="157" t="s">
        <v>70</v>
      </c>
      <c r="C72" s="186" t="s">
        <v>71</v>
      </c>
      <c r="D72" s="161"/>
      <c r="E72" s="166"/>
      <c r="F72" s="169"/>
      <c r="G72" s="169">
        <f>SUMIF(AE73:AE79,"&lt;&gt;NOR",G73:G79)</f>
        <v>0</v>
      </c>
      <c r="H72" s="169"/>
      <c r="I72" s="169">
        <f>SUM(I73:I79)</f>
        <v>22097.260000000002</v>
      </c>
      <c r="J72" s="169"/>
      <c r="K72" s="169">
        <f>SUM(K73:K79)</f>
        <v>29047.57</v>
      </c>
      <c r="L72" s="169"/>
      <c r="M72" s="169">
        <f>SUM(M73:M79)</f>
        <v>0</v>
      </c>
      <c r="N72" s="162"/>
      <c r="O72" s="162">
        <f>SUM(O73:O79)</f>
        <v>2.3232200000000001</v>
      </c>
      <c r="P72" s="162"/>
      <c r="Q72" s="162">
        <f>SUM(Q73:Q79)</f>
        <v>0</v>
      </c>
      <c r="R72" s="162"/>
      <c r="S72" s="162"/>
      <c r="T72" s="163"/>
      <c r="U72" s="162">
        <f>SUM(U73:U79)</f>
        <v>56.97</v>
      </c>
      <c r="AE72" t="s">
        <v>108</v>
      </c>
    </row>
    <row r="73" spans="1:60" ht="20.399999999999999" outlineLevel="1" x14ac:dyDescent="0.25">
      <c r="A73" s="150">
        <v>40</v>
      </c>
      <c r="B73" s="156" t="s">
        <v>197</v>
      </c>
      <c r="C73" s="185" t="s">
        <v>198</v>
      </c>
      <c r="D73" s="158" t="s">
        <v>117</v>
      </c>
      <c r="E73" s="165">
        <v>20.350000000000001</v>
      </c>
      <c r="F73" s="168"/>
      <c r="G73" s="168">
        <f>F73*E73</f>
        <v>0</v>
      </c>
      <c r="H73" s="168">
        <v>46.41</v>
      </c>
      <c r="I73" s="168">
        <f>ROUND(E73*H73,2)</f>
        <v>944.44</v>
      </c>
      <c r="J73" s="168">
        <v>72.59</v>
      </c>
      <c r="K73" s="168">
        <f>ROUND(E73*J73,2)</f>
        <v>1477.21</v>
      </c>
      <c r="L73" s="168">
        <v>21</v>
      </c>
      <c r="M73" s="168">
        <f>G73*(1+L73/100)</f>
        <v>0</v>
      </c>
      <c r="N73" s="159">
        <v>4.13E-3</v>
      </c>
      <c r="O73" s="159">
        <f>ROUND(E73*N73,5)</f>
        <v>8.405E-2</v>
      </c>
      <c r="P73" s="159">
        <v>0</v>
      </c>
      <c r="Q73" s="159">
        <f>ROUND(E73*P73,5)</f>
        <v>0</v>
      </c>
      <c r="R73" s="159"/>
      <c r="S73" s="159"/>
      <c r="T73" s="160">
        <v>0.13700000000000001</v>
      </c>
      <c r="U73" s="159">
        <f>ROUND(E73*T73,2)</f>
        <v>2.79</v>
      </c>
      <c r="V73" s="149"/>
      <c r="W73" s="149"/>
      <c r="X73" s="149"/>
      <c r="Y73" s="149"/>
      <c r="Z73" s="149"/>
      <c r="AA73" s="149"/>
      <c r="AB73" s="149"/>
      <c r="AC73" s="149"/>
      <c r="AD73" s="149"/>
      <c r="AE73" s="149" t="s">
        <v>118</v>
      </c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1" x14ac:dyDescent="0.25">
      <c r="A74" s="150">
        <v>41</v>
      </c>
      <c r="B74" s="156" t="s">
        <v>199</v>
      </c>
      <c r="C74" s="185" t="s">
        <v>200</v>
      </c>
      <c r="D74" s="158" t="s">
        <v>117</v>
      </c>
      <c r="E74" s="165">
        <v>82.6</v>
      </c>
      <c r="F74" s="168"/>
      <c r="G74" s="168">
        <f t="shared" ref="G74:G79" si="11">F74*E74</f>
        <v>0</v>
      </c>
      <c r="H74" s="168">
        <v>181.83</v>
      </c>
      <c r="I74" s="168">
        <f>ROUND(E74*H74,2)</f>
        <v>15019.16</v>
      </c>
      <c r="J74" s="168">
        <v>239.17</v>
      </c>
      <c r="K74" s="168">
        <f>ROUND(E74*J74,2)</f>
        <v>19755.439999999999</v>
      </c>
      <c r="L74" s="168">
        <v>21</v>
      </c>
      <c r="M74" s="168">
        <f>G74*(1+L74/100)</f>
        <v>0</v>
      </c>
      <c r="N74" s="159">
        <v>2.0289999999999999E-2</v>
      </c>
      <c r="O74" s="159">
        <f>ROUND(E74*N74,5)</f>
        <v>1.6759500000000001</v>
      </c>
      <c r="P74" s="159">
        <v>0</v>
      </c>
      <c r="Q74" s="159">
        <f>ROUND(E74*P74,5)</f>
        <v>0</v>
      </c>
      <c r="R74" s="159"/>
      <c r="S74" s="159"/>
      <c r="T74" s="160">
        <v>0.47553000000000001</v>
      </c>
      <c r="U74" s="159">
        <f>ROUND(E74*T74,2)</f>
        <v>39.28</v>
      </c>
      <c r="V74" s="149"/>
      <c r="W74" s="149"/>
      <c r="X74" s="149"/>
      <c r="Y74" s="149"/>
      <c r="Z74" s="149"/>
      <c r="AA74" s="149"/>
      <c r="AB74" s="149"/>
      <c r="AC74" s="149"/>
      <c r="AD74" s="149"/>
      <c r="AE74" s="149" t="s">
        <v>112</v>
      </c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1" x14ac:dyDescent="0.25">
      <c r="A75" s="150"/>
      <c r="B75" s="156"/>
      <c r="C75" s="187" t="s">
        <v>201</v>
      </c>
      <c r="D75" s="164"/>
      <c r="E75" s="167">
        <v>82.6</v>
      </c>
      <c r="F75" s="168"/>
      <c r="G75" s="168"/>
      <c r="H75" s="168"/>
      <c r="I75" s="168"/>
      <c r="J75" s="168"/>
      <c r="K75" s="168"/>
      <c r="L75" s="168"/>
      <c r="M75" s="168"/>
      <c r="N75" s="159"/>
      <c r="O75" s="159"/>
      <c r="P75" s="159"/>
      <c r="Q75" s="159"/>
      <c r="R75" s="159"/>
      <c r="S75" s="159"/>
      <c r="T75" s="160"/>
      <c r="U75" s="159"/>
      <c r="V75" s="149"/>
      <c r="W75" s="149"/>
      <c r="X75" s="149"/>
      <c r="Y75" s="149"/>
      <c r="Z75" s="149"/>
      <c r="AA75" s="149"/>
      <c r="AB75" s="149"/>
      <c r="AC75" s="149"/>
      <c r="AD75" s="149"/>
      <c r="AE75" s="149" t="s">
        <v>140</v>
      </c>
      <c r="AF75" s="149">
        <v>0</v>
      </c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1" x14ac:dyDescent="0.25">
      <c r="A76" s="150">
        <v>42</v>
      </c>
      <c r="B76" s="156" t="s">
        <v>202</v>
      </c>
      <c r="C76" s="185" t="s">
        <v>203</v>
      </c>
      <c r="D76" s="158" t="s">
        <v>117</v>
      </c>
      <c r="E76" s="165">
        <f>E77+E78</f>
        <v>29.69</v>
      </c>
      <c r="F76" s="168"/>
      <c r="G76" s="168">
        <f t="shared" si="11"/>
        <v>0</v>
      </c>
      <c r="H76" s="168">
        <v>206.59</v>
      </c>
      <c r="I76" s="168">
        <f>ROUND(E76*H76,2)</f>
        <v>6133.66</v>
      </c>
      <c r="J76" s="168">
        <v>259.40999999999997</v>
      </c>
      <c r="K76" s="168">
        <f>ROUND(E76*J76,2)</f>
        <v>7701.88</v>
      </c>
      <c r="L76" s="168">
        <v>21</v>
      </c>
      <c r="M76" s="168">
        <f>G76*(1+L76/100)</f>
        <v>0</v>
      </c>
      <c r="N76" s="159">
        <v>1.8970000000000001E-2</v>
      </c>
      <c r="O76" s="159">
        <f>ROUND(E76*N76,5)</f>
        <v>0.56322000000000005</v>
      </c>
      <c r="P76" s="159">
        <v>0</v>
      </c>
      <c r="Q76" s="159">
        <f>ROUND(E76*P76,5)</f>
        <v>0</v>
      </c>
      <c r="R76" s="159"/>
      <c r="S76" s="159"/>
      <c r="T76" s="160">
        <v>0.49722</v>
      </c>
      <c r="U76" s="159">
        <f>ROUND(E76*T76,2)</f>
        <v>14.76</v>
      </c>
      <c r="V76" s="149"/>
      <c r="W76" s="149"/>
      <c r="X76" s="149"/>
      <c r="Y76" s="149"/>
      <c r="Z76" s="149"/>
      <c r="AA76" s="149"/>
      <c r="AB76" s="149"/>
      <c r="AC76" s="149"/>
      <c r="AD76" s="149"/>
      <c r="AE76" s="149" t="s">
        <v>112</v>
      </c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1" x14ac:dyDescent="0.25">
      <c r="A77" s="150"/>
      <c r="B77" s="156"/>
      <c r="C77" s="187" t="s">
        <v>178</v>
      </c>
      <c r="D77" s="164"/>
      <c r="E77" s="167">
        <v>29.69</v>
      </c>
      <c r="F77" s="168"/>
      <c r="G77" s="168"/>
      <c r="H77" s="168"/>
      <c r="I77" s="168"/>
      <c r="J77" s="168"/>
      <c r="K77" s="168"/>
      <c r="L77" s="168"/>
      <c r="M77" s="168"/>
      <c r="N77" s="159"/>
      <c r="O77" s="159"/>
      <c r="P77" s="159"/>
      <c r="Q77" s="159"/>
      <c r="R77" s="159"/>
      <c r="S77" s="159"/>
      <c r="T77" s="160"/>
      <c r="U77" s="159"/>
      <c r="V77" s="149"/>
      <c r="W77" s="149"/>
      <c r="X77" s="149"/>
      <c r="Y77" s="149"/>
      <c r="Z77" s="149"/>
      <c r="AA77" s="149"/>
      <c r="AB77" s="149"/>
      <c r="AC77" s="149"/>
      <c r="AD77" s="149"/>
      <c r="AE77" s="149" t="s">
        <v>140</v>
      </c>
      <c r="AF77" s="149">
        <v>0</v>
      </c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1" x14ac:dyDescent="0.25">
      <c r="A78" s="150"/>
      <c r="B78" s="156"/>
      <c r="C78" s="187" t="s">
        <v>179</v>
      </c>
      <c r="D78" s="164"/>
      <c r="E78" s="167">
        <v>0</v>
      </c>
      <c r="F78" s="168"/>
      <c r="G78" s="168"/>
      <c r="H78" s="168"/>
      <c r="I78" s="168"/>
      <c r="J78" s="168"/>
      <c r="K78" s="168"/>
      <c r="L78" s="168"/>
      <c r="M78" s="168"/>
      <c r="N78" s="159"/>
      <c r="O78" s="159"/>
      <c r="P78" s="159"/>
      <c r="Q78" s="159"/>
      <c r="R78" s="159"/>
      <c r="S78" s="159"/>
      <c r="T78" s="160"/>
      <c r="U78" s="159"/>
      <c r="V78" s="149"/>
      <c r="W78" s="149"/>
      <c r="X78" s="149"/>
      <c r="Y78" s="149"/>
      <c r="Z78" s="149"/>
      <c r="AA78" s="149"/>
      <c r="AB78" s="149"/>
      <c r="AC78" s="149"/>
      <c r="AD78" s="149"/>
      <c r="AE78" s="149" t="s">
        <v>140</v>
      </c>
      <c r="AF78" s="149">
        <v>0</v>
      </c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5">
      <c r="A79" s="150">
        <v>43</v>
      </c>
      <c r="B79" s="156" t="s">
        <v>204</v>
      </c>
      <c r="C79" s="185" t="s">
        <v>205</v>
      </c>
      <c r="D79" s="158" t="s">
        <v>161</v>
      </c>
      <c r="E79" s="165">
        <v>0.08</v>
      </c>
      <c r="F79" s="168"/>
      <c r="G79" s="168">
        <f t="shared" si="11"/>
        <v>0</v>
      </c>
      <c r="H79" s="168">
        <v>0</v>
      </c>
      <c r="I79" s="168">
        <f>ROUND(E79*H79,2)</f>
        <v>0</v>
      </c>
      <c r="J79" s="168">
        <v>1413</v>
      </c>
      <c r="K79" s="168">
        <f>ROUND(E79*J79,2)</f>
        <v>113.04</v>
      </c>
      <c r="L79" s="168">
        <v>21</v>
      </c>
      <c r="M79" s="168">
        <f>G79*(1+L79/100)</f>
        <v>0</v>
      </c>
      <c r="N79" s="159">
        <v>0</v>
      </c>
      <c r="O79" s="159">
        <f>ROUND(E79*N79,5)</f>
        <v>0</v>
      </c>
      <c r="P79" s="159">
        <v>0</v>
      </c>
      <c r="Q79" s="159">
        <f>ROUND(E79*P79,5)</f>
        <v>0</v>
      </c>
      <c r="R79" s="159"/>
      <c r="S79" s="159"/>
      <c r="T79" s="160">
        <v>1.7509999999999999</v>
      </c>
      <c r="U79" s="159">
        <f>ROUND(E79*T79,2)</f>
        <v>0.14000000000000001</v>
      </c>
      <c r="V79" s="149"/>
      <c r="W79" s="149"/>
      <c r="X79" s="149"/>
      <c r="Y79" s="149"/>
      <c r="Z79" s="149"/>
      <c r="AA79" s="149"/>
      <c r="AB79" s="149"/>
      <c r="AC79" s="149"/>
      <c r="AD79" s="149"/>
      <c r="AE79" s="149" t="s">
        <v>118</v>
      </c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x14ac:dyDescent="0.25">
      <c r="A80" s="151" t="s">
        <v>107</v>
      </c>
      <c r="B80" s="157" t="s">
        <v>72</v>
      </c>
      <c r="C80" s="186" t="s">
        <v>73</v>
      </c>
      <c r="D80" s="161"/>
      <c r="E80" s="166"/>
      <c r="F80" s="169"/>
      <c r="G80" s="169">
        <f>SUMIF(AE81:AE92,"&lt;&gt;NOR",G81:G92)</f>
        <v>0</v>
      </c>
      <c r="H80" s="169"/>
      <c r="I80" s="169">
        <f>SUM(I81:I92)</f>
        <v>28477.52</v>
      </c>
      <c r="J80" s="169"/>
      <c r="K80" s="169">
        <f>SUM(K81:K92)</f>
        <v>26427.230000000003</v>
      </c>
      <c r="L80" s="169"/>
      <c r="M80" s="169">
        <f>SUM(M81:M92)</f>
        <v>0</v>
      </c>
      <c r="N80" s="162"/>
      <c r="O80" s="162">
        <f>SUM(O81:O92)</f>
        <v>0.31003999999999998</v>
      </c>
      <c r="P80" s="162"/>
      <c r="Q80" s="162">
        <f>SUM(Q81:Q92)</f>
        <v>0.28275</v>
      </c>
      <c r="R80" s="162"/>
      <c r="S80" s="162"/>
      <c r="T80" s="163"/>
      <c r="U80" s="162">
        <f>SUM(U81:U92)</f>
        <v>48.13</v>
      </c>
      <c r="AE80" t="s">
        <v>108</v>
      </c>
    </row>
    <row r="81" spans="1:60" outlineLevel="1" x14ac:dyDescent="0.25">
      <c r="A81" s="150">
        <v>44</v>
      </c>
      <c r="B81" s="156" t="s">
        <v>206</v>
      </c>
      <c r="C81" s="185" t="s">
        <v>207</v>
      </c>
      <c r="D81" s="158" t="s">
        <v>117</v>
      </c>
      <c r="E81" s="165">
        <v>5.56</v>
      </c>
      <c r="F81" s="168"/>
      <c r="G81" s="168">
        <f>F81*E81</f>
        <v>0</v>
      </c>
      <c r="H81" s="168">
        <v>0</v>
      </c>
      <c r="I81" s="168">
        <f>ROUND(E81*H81,2)</f>
        <v>0</v>
      </c>
      <c r="J81" s="168">
        <v>66.599999999999994</v>
      </c>
      <c r="K81" s="168">
        <f>ROUND(E81*J81,2)</f>
        <v>370.3</v>
      </c>
      <c r="L81" s="168">
        <v>21</v>
      </c>
      <c r="M81" s="168">
        <f>G81*(1+L81/100)</f>
        <v>0</v>
      </c>
      <c r="N81" s="159">
        <v>0</v>
      </c>
      <c r="O81" s="159">
        <f>ROUND(E81*N81,5)</f>
        <v>0</v>
      </c>
      <c r="P81" s="159">
        <v>7.3200000000000001E-3</v>
      </c>
      <c r="Q81" s="159">
        <f>ROUND(E81*P81,5)</f>
        <v>4.07E-2</v>
      </c>
      <c r="R81" s="159"/>
      <c r="S81" s="159"/>
      <c r="T81" s="160">
        <v>0.115</v>
      </c>
      <c r="U81" s="159">
        <f>ROUND(E81*T81,2)</f>
        <v>0.64</v>
      </c>
      <c r="V81" s="149"/>
      <c r="W81" s="149"/>
      <c r="X81" s="149"/>
      <c r="Y81" s="149"/>
      <c r="Z81" s="149"/>
      <c r="AA81" s="149"/>
      <c r="AB81" s="149"/>
      <c r="AC81" s="149"/>
      <c r="AD81" s="149"/>
      <c r="AE81" s="149" t="s">
        <v>118</v>
      </c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1" x14ac:dyDescent="0.25">
      <c r="A82" s="150"/>
      <c r="B82" s="156"/>
      <c r="C82" s="187" t="s">
        <v>208</v>
      </c>
      <c r="D82" s="164"/>
      <c r="E82" s="167">
        <v>5.56</v>
      </c>
      <c r="F82" s="168"/>
      <c r="G82" s="168"/>
      <c r="H82" s="168"/>
      <c r="I82" s="168"/>
      <c r="J82" s="168"/>
      <c r="K82" s="168"/>
      <c r="L82" s="168"/>
      <c r="M82" s="168"/>
      <c r="N82" s="159"/>
      <c r="O82" s="159"/>
      <c r="P82" s="159"/>
      <c r="Q82" s="159"/>
      <c r="R82" s="159"/>
      <c r="S82" s="159"/>
      <c r="T82" s="160"/>
      <c r="U82" s="159"/>
      <c r="V82" s="149"/>
      <c r="W82" s="149"/>
      <c r="X82" s="149"/>
      <c r="Y82" s="149"/>
      <c r="Z82" s="149"/>
      <c r="AA82" s="149"/>
      <c r="AB82" s="149"/>
      <c r="AC82" s="149"/>
      <c r="AD82" s="149"/>
      <c r="AE82" s="149" t="s">
        <v>140</v>
      </c>
      <c r="AF82" s="149">
        <v>0</v>
      </c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1" x14ac:dyDescent="0.25">
      <c r="A83" s="150">
        <v>45</v>
      </c>
      <c r="B83" s="156" t="s">
        <v>209</v>
      </c>
      <c r="C83" s="185" t="s">
        <v>210</v>
      </c>
      <c r="D83" s="158" t="s">
        <v>129</v>
      </c>
      <c r="E83" s="165">
        <v>23.6</v>
      </c>
      <c r="F83" s="168"/>
      <c r="G83" s="168">
        <f t="shared" ref="G83:G92" si="12">F83*E83</f>
        <v>0</v>
      </c>
      <c r="H83" s="168">
        <v>0</v>
      </c>
      <c r="I83" s="168">
        <f>ROUND(E83*H83,2)</f>
        <v>0</v>
      </c>
      <c r="J83" s="168">
        <v>33.299999999999997</v>
      </c>
      <c r="K83" s="168">
        <f>ROUND(E83*J83,2)</f>
        <v>785.88</v>
      </c>
      <c r="L83" s="168">
        <v>21</v>
      </c>
      <c r="M83" s="168">
        <f>G83*(1+L83/100)</f>
        <v>0</v>
      </c>
      <c r="N83" s="159">
        <v>0</v>
      </c>
      <c r="O83" s="159">
        <f>ROUND(E83*N83,5)</f>
        <v>0</v>
      </c>
      <c r="P83" s="159">
        <v>2.2599999999999999E-3</v>
      </c>
      <c r="Q83" s="159">
        <f>ROUND(E83*P83,5)</f>
        <v>5.3339999999999999E-2</v>
      </c>
      <c r="R83" s="159"/>
      <c r="S83" s="159"/>
      <c r="T83" s="160">
        <v>5.7500000000000002E-2</v>
      </c>
      <c r="U83" s="159">
        <f>ROUND(E83*T83,2)</f>
        <v>1.36</v>
      </c>
      <c r="V83" s="149"/>
      <c r="W83" s="149"/>
      <c r="X83" s="149"/>
      <c r="Y83" s="149"/>
      <c r="Z83" s="149"/>
      <c r="AA83" s="149"/>
      <c r="AB83" s="149"/>
      <c r="AC83" s="149"/>
      <c r="AD83" s="149"/>
      <c r="AE83" s="149" t="s">
        <v>118</v>
      </c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1" x14ac:dyDescent="0.25">
      <c r="A84" s="150"/>
      <c r="B84" s="156"/>
      <c r="C84" s="187" t="s">
        <v>211</v>
      </c>
      <c r="D84" s="164"/>
      <c r="E84" s="167">
        <v>23.6</v>
      </c>
      <c r="F84" s="168"/>
      <c r="G84" s="168"/>
      <c r="H84" s="168"/>
      <c r="I84" s="168"/>
      <c r="J84" s="168"/>
      <c r="K84" s="168"/>
      <c r="L84" s="168"/>
      <c r="M84" s="168"/>
      <c r="N84" s="159"/>
      <c r="O84" s="159"/>
      <c r="P84" s="159"/>
      <c r="Q84" s="159"/>
      <c r="R84" s="159"/>
      <c r="S84" s="159"/>
      <c r="T84" s="160"/>
      <c r="U84" s="159"/>
      <c r="V84" s="149"/>
      <c r="W84" s="149"/>
      <c r="X84" s="149"/>
      <c r="Y84" s="149"/>
      <c r="Z84" s="149"/>
      <c r="AA84" s="149"/>
      <c r="AB84" s="149"/>
      <c r="AC84" s="149"/>
      <c r="AD84" s="149"/>
      <c r="AE84" s="149" t="s">
        <v>140</v>
      </c>
      <c r="AF84" s="149">
        <v>0</v>
      </c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1" x14ac:dyDescent="0.25">
      <c r="A85" s="150">
        <v>46</v>
      </c>
      <c r="B85" s="156" t="s">
        <v>212</v>
      </c>
      <c r="C85" s="185" t="s">
        <v>213</v>
      </c>
      <c r="D85" s="158" t="s">
        <v>129</v>
      </c>
      <c r="E85" s="165">
        <v>41</v>
      </c>
      <c r="F85" s="168"/>
      <c r="G85" s="168">
        <f t="shared" si="12"/>
        <v>0</v>
      </c>
      <c r="H85" s="168">
        <v>0</v>
      </c>
      <c r="I85" s="168">
        <f>ROUND(E85*H85,2)</f>
        <v>0</v>
      </c>
      <c r="J85" s="168">
        <v>59.9</v>
      </c>
      <c r="K85" s="168">
        <f>ROUND(E85*J85,2)</f>
        <v>2455.9</v>
      </c>
      <c r="L85" s="168">
        <v>21</v>
      </c>
      <c r="M85" s="168">
        <f>G85*(1+L85/100)</f>
        <v>0</v>
      </c>
      <c r="N85" s="159">
        <v>0</v>
      </c>
      <c r="O85" s="159">
        <f>ROUND(E85*N85,5)</f>
        <v>0</v>
      </c>
      <c r="P85" s="159">
        <v>2.8700000000000002E-3</v>
      </c>
      <c r="Q85" s="159">
        <f>ROUND(E85*P85,5)</f>
        <v>0.11767</v>
      </c>
      <c r="R85" s="159"/>
      <c r="S85" s="159"/>
      <c r="T85" s="160">
        <v>0.10349999999999999</v>
      </c>
      <c r="U85" s="159">
        <f>ROUND(E85*T85,2)</f>
        <v>4.24</v>
      </c>
      <c r="V85" s="149"/>
      <c r="W85" s="149"/>
      <c r="X85" s="149"/>
      <c r="Y85" s="149"/>
      <c r="Z85" s="149"/>
      <c r="AA85" s="149"/>
      <c r="AB85" s="149"/>
      <c r="AC85" s="149"/>
      <c r="AD85" s="149"/>
      <c r="AE85" s="149" t="s">
        <v>118</v>
      </c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1" x14ac:dyDescent="0.25">
      <c r="A86" s="150">
        <v>47</v>
      </c>
      <c r="B86" s="156" t="s">
        <v>214</v>
      </c>
      <c r="C86" s="185" t="s">
        <v>215</v>
      </c>
      <c r="D86" s="158" t="s">
        <v>129</v>
      </c>
      <c r="E86" s="165">
        <v>18.5</v>
      </c>
      <c r="F86" s="168"/>
      <c r="G86" s="168">
        <f t="shared" si="12"/>
        <v>0</v>
      </c>
      <c r="H86" s="168">
        <v>0</v>
      </c>
      <c r="I86" s="168">
        <f>ROUND(E86*H86,2)</f>
        <v>0</v>
      </c>
      <c r="J86" s="168">
        <v>45.7</v>
      </c>
      <c r="K86" s="168">
        <f>ROUND(E86*J86,2)</f>
        <v>845.45</v>
      </c>
      <c r="L86" s="168">
        <v>21</v>
      </c>
      <c r="M86" s="168">
        <f>G86*(1+L86/100)</f>
        <v>0</v>
      </c>
      <c r="N86" s="159">
        <v>0</v>
      </c>
      <c r="O86" s="159">
        <f>ROUND(E86*N86,5)</f>
        <v>0</v>
      </c>
      <c r="P86" s="159">
        <v>3.8400000000000001E-3</v>
      </c>
      <c r="Q86" s="159">
        <f>ROUND(E86*P86,5)</f>
        <v>7.1040000000000006E-2</v>
      </c>
      <c r="R86" s="159"/>
      <c r="S86" s="159"/>
      <c r="T86" s="160">
        <v>8.6249999999999993E-2</v>
      </c>
      <c r="U86" s="159">
        <f>ROUND(E86*T86,2)</f>
        <v>1.6</v>
      </c>
      <c r="V86" s="149"/>
      <c r="W86" s="149"/>
      <c r="X86" s="149"/>
      <c r="Y86" s="149"/>
      <c r="Z86" s="149"/>
      <c r="AA86" s="149"/>
      <c r="AB86" s="149"/>
      <c r="AC86" s="149"/>
      <c r="AD86" s="149"/>
      <c r="AE86" s="149" t="s">
        <v>118</v>
      </c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1" x14ac:dyDescent="0.25">
      <c r="A87" s="150">
        <v>48</v>
      </c>
      <c r="B87" s="156" t="s">
        <v>216</v>
      </c>
      <c r="C87" s="185" t="s">
        <v>217</v>
      </c>
      <c r="D87" s="158" t="s">
        <v>117</v>
      </c>
      <c r="E87" s="165">
        <v>5.56</v>
      </c>
      <c r="F87" s="168"/>
      <c r="G87" s="168">
        <f t="shared" si="12"/>
        <v>0</v>
      </c>
      <c r="H87" s="168">
        <v>461.88</v>
      </c>
      <c r="I87" s="168">
        <f>ROUND(E87*H87,2)</f>
        <v>2568.0500000000002</v>
      </c>
      <c r="J87" s="168">
        <v>789.12</v>
      </c>
      <c r="K87" s="168">
        <f>ROUND(E87*J87,2)</f>
        <v>4387.51</v>
      </c>
      <c r="L87" s="168">
        <v>21</v>
      </c>
      <c r="M87" s="168">
        <f>G87*(1+L87/100)</f>
        <v>0</v>
      </c>
      <c r="N87" s="159">
        <v>5.2199999999999998E-3</v>
      </c>
      <c r="O87" s="159">
        <f>ROUND(E87*N87,5)</f>
        <v>2.9020000000000001E-2</v>
      </c>
      <c r="P87" s="159">
        <v>0</v>
      </c>
      <c r="Q87" s="159">
        <f>ROUND(E87*P87,5)</f>
        <v>0</v>
      </c>
      <c r="R87" s="159"/>
      <c r="S87" s="159"/>
      <c r="T87" s="160">
        <v>1.379</v>
      </c>
      <c r="U87" s="159">
        <f>ROUND(E87*T87,2)</f>
        <v>7.67</v>
      </c>
      <c r="V87" s="149"/>
      <c r="W87" s="149"/>
      <c r="X87" s="149"/>
      <c r="Y87" s="149"/>
      <c r="Z87" s="149"/>
      <c r="AA87" s="149"/>
      <c r="AB87" s="149"/>
      <c r="AC87" s="149"/>
      <c r="AD87" s="149"/>
      <c r="AE87" s="149" t="s">
        <v>118</v>
      </c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ht="20.399999999999999" outlineLevel="1" x14ac:dyDescent="0.25">
      <c r="A88" s="150">
        <v>49</v>
      </c>
      <c r="B88" s="156" t="s">
        <v>218</v>
      </c>
      <c r="C88" s="185" t="s">
        <v>219</v>
      </c>
      <c r="D88" s="158" t="s">
        <v>129</v>
      </c>
      <c r="E88" s="165">
        <v>42.6</v>
      </c>
      <c r="F88" s="168"/>
      <c r="G88" s="168">
        <f t="shared" si="12"/>
        <v>0</v>
      </c>
      <c r="H88" s="168">
        <v>254.48</v>
      </c>
      <c r="I88" s="168">
        <f>ROUND(E88*H88,2)</f>
        <v>10840.85</v>
      </c>
      <c r="J88" s="168">
        <v>116.02000000000001</v>
      </c>
      <c r="K88" s="168">
        <f>ROUND(E88*J88,2)</f>
        <v>4942.45</v>
      </c>
      <c r="L88" s="168">
        <v>21</v>
      </c>
      <c r="M88" s="168">
        <f>G88*(1+L88/100)</f>
        <v>0</v>
      </c>
      <c r="N88" s="159">
        <v>3.1700000000000001E-3</v>
      </c>
      <c r="O88" s="159">
        <f>ROUND(E88*N88,5)</f>
        <v>0.13503999999999999</v>
      </c>
      <c r="P88" s="159">
        <v>0</v>
      </c>
      <c r="Q88" s="159">
        <f>ROUND(E88*P88,5)</f>
        <v>0</v>
      </c>
      <c r="R88" s="159"/>
      <c r="S88" s="159"/>
      <c r="T88" s="160">
        <v>0.219</v>
      </c>
      <c r="U88" s="159">
        <f>ROUND(E88*T88,2)</f>
        <v>9.33</v>
      </c>
      <c r="V88" s="149"/>
      <c r="W88" s="149"/>
      <c r="X88" s="149"/>
      <c r="Y88" s="149"/>
      <c r="Z88" s="149"/>
      <c r="AA88" s="149"/>
      <c r="AB88" s="149"/>
      <c r="AC88" s="149"/>
      <c r="AD88" s="149"/>
      <c r="AE88" s="149" t="s">
        <v>118</v>
      </c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 x14ac:dyDescent="0.25">
      <c r="A89" s="150"/>
      <c r="B89" s="156"/>
      <c r="C89" s="187" t="s">
        <v>220</v>
      </c>
      <c r="D89" s="164"/>
      <c r="E89" s="167">
        <v>42.6</v>
      </c>
      <c r="F89" s="168"/>
      <c r="G89" s="168"/>
      <c r="H89" s="168"/>
      <c r="I89" s="168"/>
      <c r="J89" s="168"/>
      <c r="K89" s="168"/>
      <c r="L89" s="168"/>
      <c r="M89" s="168"/>
      <c r="N89" s="159"/>
      <c r="O89" s="159"/>
      <c r="P89" s="159"/>
      <c r="Q89" s="159"/>
      <c r="R89" s="159"/>
      <c r="S89" s="159"/>
      <c r="T89" s="160"/>
      <c r="U89" s="159"/>
      <c r="V89" s="149"/>
      <c r="W89" s="149"/>
      <c r="X89" s="149"/>
      <c r="Y89" s="149"/>
      <c r="Z89" s="149"/>
      <c r="AA89" s="149"/>
      <c r="AB89" s="149"/>
      <c r="AC89" s="149"/>
      <c r="AD89" s="149"/>
      <c r="AE89" s="149" t="s">
        <v>140</v>
      </c>
      <c r="AF89" s="149">
        <v>0</v>
      </c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ht="20.399999999999999" outlineLevel="1" x14ac:dyDescent="0.25">
      <c r="A90" s="150">
        <v>50</v>
      </c>
      <c r="B90" s="156" t="s">
        <v>221</v>
      </c>
      <c r="C90" s="185" t="s">
        <v>222</v>
      </c>
      <c r="D90" s="158" t="s">
        <v>129</v>
      </c>
      <c r="E90" s="165">
        <v>41</v>
      </c>
      <c r="F90" s="168"/>
      <c r="G90" s="168">
        <f t="shared" si="12"/>
        <v>0</v>
      </c>
      <c r="H90" s="168">
        <v>273.06</v>
      </c>
      <c r="I90" s="168">
        <f>ROUND(E90*H90,2)</f>
        <v>11195.46</v>
      </c>
      <c r="J90" s="168">
        <v>235.94</v>
      </c>
      <c r="K90" s="168">
        <f>ROUND(E90*J90,2)</f>
        <v>9673.5400000000009</v>
      </c>
      <c r="L90" s="168">
        <v>21</v>
      </c>
      <c r="M90" s="168">
        <f>G90*(1+L90/100)</f>
        <v>0</v>
      </c>
      <c r="N90" s="159">
        <v>2.8700000000000002E-3</v>
      </c>
      <c r="O90" s="159">
        <f>ROUND(E90*N90,5)</f>
        <v>0.11767</v>
      </c>
      <c r="P90" s="159">
        <v>0</v>
      </c>
      <c r="Q90" s="159">
        <f>ROUND(E90*P90,5)</f>
        <v>0</v>
      </c>
      <c r="R90" s="159"/>
      <c r="S90" s="159"/>
      <c r="T90" s="160">
        <v>0.42342999999999997</v>
      </c>
      <c r="U90" s="159">
        <f>ROUND(E90*T90,2)</f>
        <v>17.36</v>
      </c>
      <c r="V90" s="149"/>
      <c r="W90" s="149"/>
      <c r="X90" s="149"/>
      <c r="Y90" s="149"/>
      <c r="Z90" s="149"/>
      <c r="AA90" s="149"/>
      <c r="AB90" s="149"/>
      <c r="AC90" s="149"/>
      <c r="AD90" s="149"/>
      <c r="AE90" s="149" t="s">
        <v>118</v>
      </c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1" x14ac:dyDescent="0.25">
      <c r="A91" s="150">
        <v>51</v>
      </c>
      <c r="B91" s="156" t="s">
        <v>223</v>
      </c>
      <c r="C91" s="185" t="s">
        <v>224</v>
      </c>
      <c r="D91" s="158" t="s">
        <v>129</v>
      </c>
      <c r="E91" s="165">
        <v>18.5</v>
      </c>
      <c r="F91" s="168"/>
      <c r="G91" s="168">
        <f t="shared" si="12"/>
        <v>0</v>
      </c>
      <c r="H91" s="168">
        <v>209.36</v>
      </c>
      <c r="I91" s="168">
        <f>ROUND(E91*H91,2)</f>
        <v>3873.16</v>
      </c>
      <c r="J91" s="168">
        <v>127.13999999999999</v>
      </c>
      <c r="K91" s="168">
        <f>ROUND(E91*J91,2)</f>
        <v>2352.09</v>
      </c>
      <c r="L91" s="168">
        <v>21</v>
      </c>
      <c r="M91" s="168">
        <f>G91*(1+L91/100)</f>
        <v>0</v>
      </c>
      <c r="N91" s="159">
        <v>1.5299999999999999E-3</v>
      </c>
      <c r="O91" s="159">
        <f>ROUND(E91*N91,5)</f>
        <v>2.8309999999999998E-2</v>
      </c>
      <c r="P91" s="159">
        <v>0</v>
      </c>
      <c r="Q91" s="159">
        <f>ROUND(E91*P91,5)</f>
        <v>0</v>
      </c>
      <c r="R91" s="159"/>
      <c r="S91" s="159"/>
      <c r="T91" s="160">
        <v>0.24</v>
      </c>
      <c r="U91" s="159">
        <f>ROUND(E91*T91,2)</f>
        <v>4.4400000000000004</v>
      </c>
      <c r="V91" s="149"/>
      <c r="W91" s="149"/>
      <c r="X91" s="149"/>
      <c r="Y91" s="149"/>
      <c r="Z91" s="149"/>
      <c r="AA91" s="149"/>
      <c r="AB91" s="149"/>
      <c r="AC91" s="149"/>
      <c r="AD91" s="149"/>
      <c r="AE91" s="149" t="s">
        <v>118</v>
      </c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1" x14ac:dyDescent="0.25">
      <c r="A92" s="150">
        <v>52</v>
      </c>
      <c r="B92" s="156" t="s">
        <v>225</v>
      </c>
      <c r="C92" s="185" t="s">
        <v>226</v>
      </c>
      <c r="D92" s="158" t="s">
        <v>161</v>
      </c>
      <c r="E92" s="165">
        <v>0.31</v>
      </c>
      <c r="F92" s="168"/>
      <c r="G92" s="168">
        <f t="shared" si="12"/>
        <v>0</v>
      </c>
      <c r="H92" s="168">
        <v>0</v>
      </c>
      <c r="I92" s="168">
        <f>ROUND(E92*H92,2)</f>
        <v>0</v>
      </c>
      <c r="J92" s="168">
        <v>1981</v>
      </c>
      <c r="K92" s="168">
        <f>ROUND(E92*J92,2)</f>
        <v>614.11</v>
      </c>
      <c r="L92" s="168">
        <v>21</v>
      </c>
      <c r="M92" s="168">
        <f>G92*(1+L92/100)</f>
        <v>0</v>
      </c>
      <c r="N92" s="159">
        <v>0</v>
      </c>
      <c r="O92" s="159">
        <f>ROUND(E92*N92,5)</f>
        <v>0</v>
      </c>
      <c r="P92" s="159">
        <v>0</v>
      </c>
      <c r="Q92" s="159">
        <f>ROUND(E92*P92,5)</f>
        <v>0</v>
      </c>
      <c r="R92" s="159"/>
      <c r="S92" s="159"/>
      <c r="T92" s="160">
        <v>4.82</v>
      </c>
      <c r="U92" s="159">
        <f>ROUND(E92*T92,2)</f>
        <v>1.49</v>
      </c>
      <c r="V92" s="149"/>
      <c r="W92" s="149"/>
      <c r="X92" s="149"/>
      <c r="Y92" s="149"/>
      <c r="Z92" s="149"/>
      <c r="AA92" s="149"/>
      <c r="AB92" s="149"/>
      <c r="AC92" s="149"/>
      <c r="AD92" s="149"/>
      <c r="AE92" s="149" t="s">
        <v>118</v>
      </c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x14ac:dyDescent="0.25">
      <c r="A93" s="151" t="s">
        <v>107</v>
      </c>
      <c r="B93" s="157" t="s">
        <v>74</v>
      </c>
      <c r="C93" s="186" t="s">
        <v>75</v>
      </c>
      <c r="D93" s="161"/>
      <c r="E93" s="166"/>
      <c r="F93" s="169"/>
      <c r="G93" s="169">
        <f>SUMIF(AE94:AE96,"&lt;&gt;NOR",G94:G96)</f>
        <v>0</v>
      </c>
      <c r="H93" s="169"/>
      <c r="I93" s="169">
        <f>SUM(I94:I96)</f>
        <v>13800.35</v>
      </c>
      <c r="J93" s="169"/>
      <c r="K93" s="169">
        <f>SUM(K94:K96)</f>
        <v>10111.709999999999</v>
      </c>
      <c r="L93" s="169"/>
      <c r="M93" s="169">
        <f>SUM(M94:M96)</f>
        <v>0</v>
      </c>
      <c r="N93" s="162"/>
      <c r="O93" s="162">
        <f>SUM(O94:O96)</f>
        <v>1.0223800000000001</v>
      </c>
      <c r="P93" s="162"/>
      <c r="Q93" s="162">
        <f>SUM(Q94:Q96)</f>
        <v>0.95645000000000002</v>
      </c>
      <c r="R93" s="162"/>
      <c r="S93" s="162"/>
      <c r="T93" s="163"/>
      <c r="U93" s="162">
        <f>SUM(U94:U96)</f>
        <v>19.119999999999997</v>
      </c>
      <c r="AE93" t="s">
        <v>108</v>
      </c>
    </row>
    <row r="94" spans="1:60" ht="20.399999999999999" outlineLevel="1" x14ac:dyDescent="0.25">
      <c r="A94" s="150">
        <v>53</v>
      </c>
      <c r="B94" s="156" t="s">
        <v>227</v>
      </c>
      <c r="C94" s="185" t="s">
        <v>228</v>
      </c>
      <c r="D94" s="158" t="s">
        <v>117</v>
      </c>
      <c r="E94" s="165">
        <v>20.350000000000001</v>
      </c>
      <c r="F94" s="168"/>
      <c r="G94" s="168">
        <f>F94*E94</f>
        <v>0</v>
      </c>
      <c r="H94" s="168">
        <v>0</v>
      </c>
      <c r="I94" s="168">
        <f>ROUND(E94*H94,2)</f>
        <v>0</v>
      </c>
      <c r="J94" s="168">
        <v>77.099999999999994</v>
      </c>
      <c r="K94" s="168">
        <f>ROUND(E94*J94,2)</f>
        <v>1568.99</v>
      </c>
      <c r="L94" s="168">
        <v>21</v>
      </c>
      <c r="M94" s="168">
        <f>G94*(1+L94/100)</f>
        <v>0</v>
      </c>
      <c r="N94" s="159">
        <v>0</v>
      </c>
      <c r="O94" s="159">
        <f>ROUND(E94*N94,5)</f>
        <v>0</v>
      </c>
      <c r="P94" s="159">
        <v>4.7E-2</v>
      </c>
      <c r="Q94" s="159">
        <f>ROUND(E94*P94,5)</f>
        <v>0.95645000000000002</v>
      </c>
      <c r="R94" s="159"/>
      <c r="S94" s="159"/>
      <c r="T94" s="160">
        <v>0.16200000000000001</v>
      </c>
      <c r="U94" s="159">
        <f>ROUND(E94*T94,2)</f>
        <v>3.3</v>
      </c>
      <c r="V94" s="149"/>
      <c r="W94" s="149"/>
      <c r="X94" s="149"/>
      <c r="Y94" s="149"/>
      <c r="Z94" s="149"/>
      <c r="AA94" s="149"/>
      <c r="AB94" s="149"/>
      <c r="AC94" s="149"/>
      <c r="AD94" s="149"/>
      <c r="AE94" s="149" t="s">
        <v>118</v>
      </c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outlineLevel="1" x14ac:dyDescent="0.25">
      <c r="A95" s="150">
        <v>54</v>
      </c>
      <c r="B95" s="156" t="s">
        <v>229</v>
      </c>
      <c r="C95" s="185" t="s">
        <v>230</v>
      </c>
      <c r="D95" s="158" t="s">
        <v>117</v>
      </c>
      <c r="E95" s="165">
        <v>20.350000000000001</v>
      </c>
      <c r="F95" s="168"/>
      <c r="G95" s="168">
        <f t="shared" ref="G95:G96" si="13">F95*E95</f>
        <v>0</v>
      </c>
      <c r="H95" s="168">
        <v>678.15</v>
      </c>
      <c r="I95" s="168">
        <f>ROUND(E95*H95,2)</f>
        <v>13800.35</v>
      </c>
      <c r="J95" s="168">
        <v>362.85</v>
      </c>
      <c r="K95" s="168">
        <f>ROUND(E95*J95,2)</f>
        <v>7384</v>
      </c>
      <c r="L95" s="168">
        <v>21</v>
      </c>
      <c r="M95" s="168">
        <f>G95*(1+L95/100)</f>
        <v>0</v>
      </c>
      <c r="N95" s="159">
        <v>5.024E-2</v>
      </c>
      <c r="O95" s="159">
        <f>ROUND(E95*N95,5)</f>
        <v>1.0223800000000001</v>
      </c>
      <c r="P95" s="159">
        <v>0</v>
      </c>
      <c r="Q95" s="159">
        <f>ROUND(E95*P95,5)</f>
        <v>0</v>
      </c>
      <c r="R95" s="159"/>
      <c r="S95" s="159"/>
      <c r="T95" s="160">
        <v>0.66034999999999999</v>
      </c>
      <c r="U95" s="159">
        <f>ROUND(E95*T95,2)</f>
        <v>13.44</v>
      </c>
      <c r="V95" s="149"/>
      <c r="W95" s="149"/>
      <c r="X95" s="149"/>
      <c r="Y95" s="149"/>
      <c r="Z95" s="149"/>
      <c r="AA95" s="149"/>
      <c r="AB95" s="149"/>
      <c r="AC95" s="149"/>
      <c r="AD95" s="149"/>
      <c r="AE95" s="149" t="s">
        <v>112</v>
      </c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outlineLevel="1" x14ac:dyDescent="0.25">
      <c r="A96" s="150">
        <v>55</v>
      </c>
      <c r="B96" s="156" t="s">
        <v>231</v>
      </c>
      <c r="C96" s="185" t="s">
        <v>232</v>
      </c>
      <c r="D96" s="158" t="s">
        <v>161</v>
      </c>
      <c r="E96" s="165">
        <v>1.02</v>
      </c>
      <c r="F96" s="168"/>
      <c r="G96" s="168">
        <f t="shared" si="13"/>
        <v>0</v>
      </c>
      <c r="H96" s="168">
        <v>0</v>
      </c>
      <c r="I96" s="168">
        <f>ROUND(E96*H96,2)</f>
        <v>0</v>
      </c>
      <c r="J96" s="168">
        <v>1136</v>
      </c>
      <c r="K96" s="168">
        <f>ROUND(E96*J96,2)</f>
        <v>1158.72</v>
      </c>
      <c r="L96" s="168">
        <v>21</v>
      </c>
      <c r="M96" s="168">
        <f>G96*(1+L96/100)</f>
        <v>0</v>
      </c>
      <c r="N96" s="159">
        <v>0</v>
      </c>
      <c r="O96" s="159">
        <f>ROUND(E96*N96,5)</f>
        <v>0</v>
      </c>
      <c r="P96" s="159">
        <v>0</v>
      </c>
      <c r="Q96" s="159">
        <f>ROUND(E96*P96,5)</f>
        <v>0</v>
      </c>
      <c r="R96" s="159"/>
      <c r="S96" s="159"/>
      <c r="T96" s="160">
        <v>2.3290000000000002</v>
      </c>
      <c r="U96" s="159">
        <f>ROUND(E96*T96,2)</f>
        <v>2.38</v>
      </c>
      <c r="V96" s="149"/>
      <c r="W96" s="149"/>
      <c r="X96" s="149"/>
      <c r="Y96" s="149"/>
      <c r="Z96" s="149"/>
      <c r="AA96" s="149"/>
      <c r="AB96" s="149"/>
      <c r="AC96" s="149"/>
      <c r="AD96" s="149"/>
      <c r="AE96" s="149" t="s">
        <v>118</v>
      </c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x14ac:dyDescent="0.25">
      <c r="A97" s="151" t="s">
        <v>107</v>
      </c>
      <c r="B97" s="157" t="s">
        <v>76</v>
      </c>
      <c r="C97" s="186" t="s">
        <v>77</v>
      </c>
      <c r="D97" s="161"/>
      <c r="E97" s="166"/>
      <c r="F97" s="169"/>
      <c r="G97" s="169">
        <f>SUMIF(AE98:AE103,"&lt;&gt;NOR",G98:G104)</f>
        <v>0</v>
      </c>
      <c r="H97" s="169"/>
      <c r="I97" s="169">
        <f>SUM(I98:I104)</f>
        <v>468.15000000000003</v>
      </c>
      <c r="J97" s="169"/>
      <c r="K97" s="169">
        <f>SUM(K98:K104)</f>
        <v>99511.05</v>
      </c>
      <c r="L97" s="169"/>
      <c r="M97" s="169">
        <f>SUM(M98:M104)</f>
        <v>0</v>
      </c>
      <c r="N97" s="162"/>
      <c r="O97" s="162">
        <f>SUM(O98:O104)</f>
        <v>4.4999999999999999E-4</v>
      </c>
      <c r="P97" s="162"/>
      <c r="Q97" s="162">
        <f>SUM(Q98:Q104)</f>
        <v>0</v>
      </c>
      <c r="R97" s="162"/>
      <c r="S97" s="162"/>
      <c r="T97" s="163"/>
      <c r="U97" s="162">
        <f>SUM(U98:U103)</f>
        <v>14.84</v>
      </c>
      <c r="AE97" t="s">
        <v>108</v>
      </c>
    </row>
    <row r="98" spans="1:60" outlineLevel="1" x14ac:dyDescent="0.25">
      <c r="A98" s="150">
        <v>56</v>
      </c>
      <c r="B98" s="156" t="s">
        <v>233</v>
      </c>
      <c r="C98" s="185" t="s">
        <v>234</v>
      </c>
      <c r="D98" s="158" t="s">
        <v>129</v>
      </c>
      <c r="E98" s="165">
        <v>15.4</v>
      </c>
      <c r="F98" s="168"/>
      <c r="G98" s="168">
        <f>F98*E98</f>
        <v>0</v>
      </c>
      <c r="H98" s="168">
        <v>23.18</v>
      </c>
      <c r="I98" s="168">
        <f>ROUND(E98*H98,2)</f>
        <v>356.97</v>
      </c>
      <c r="J98" s="168">
        <v>371.82</v>
      </c>
      <c r="K98" s="168">
        <f>ROUND(E98*J98,2)</f>
        <v>5726.03</v>
      </c>
      <c r="L98" s="168">
        <v>21</v>
      </c>
      <c r="M98" s="168">
        <f>G98*(1+L98/100)</f>
        <v>0</v>
      </c>
      <c r="N98" s="159">
        <v>2.0000000000000002E-5</v>
      </c>
      <c r="O98" s="159">
        <f>ROUND(E98*N98,5)</f>
        <v>3.1E-4</v>
      </c>
      <c r="P98" s="159">
        <v>0</v>
      </c>
      <c r="Q98" s="159">
        <f>ROUND(E98*P98,5)</f>
        <v>0</v>
      </c>
      <c r="R98" s="159"/>
      <c r="S98" s="159"/>
      <c r="T98" s="160">
        <v>0.75700000000000001</v>
      </c>
      <c r="U98" s="159">
        <f>ROUND(E98*T98,2)</f>
        <v>11.66</v>
      </c>
      <c r="V98" s="149"/>
      <c r="W98" s="149"/>
      <c r="X98" s="149"/>
      <c r="Y98" s="149"/>
      <c r="Z98" s="149"/>
      <c r="AA98" s="149"/>
      <c r="AB98" s="149"/>
      <c r="AC98" s="149"/>
      <c r="AD98" s="149"/>
      <c r="AE98" s="149" t="s">
        <v>118</v>
      </c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1" x14ac:dyDescent="0.25">
      <c r="A99" s="150"/>
      <c r="B99" s="156"/>
      <c r="C99" s="187" t="s">
        <v>235</v>
      </c>
      <c r="D99" s="164"/>
      <c r="E99" s="167">
        <v>15.4</v>
      </c>
      <c r="F99" s="168"/>
      <c r="G99" s="168"/>
      <c r="H99" s="168"/>
      <c r="I99" s="168"/>
      <c r="J99" s="168"/>
      <c r="K99" s="168"/>
      <c r="L99" s="168"/>
      <c r="M99" s="168"/>
      <c r="N99" s="159"/>
      <c r="O99" s="159"/>
      <c r="P99" s="159"/>
      <c r="Q99" s="159"/>
      <c r="R99" s="159"/>
      <c r="S99" s="159"/>
      <c r="T99" s="160"/>
      <c r="U99" s="159"/>
      <c r="V99" s="149"/>
      <c r="W99" s="149"/>
      <c r="X99" s="149"/>
      <c r="Y99" s="149"/>
      <c r="Z99" s="149"/>
      <c r="AA99" s="149"/>
      <c r="AB99" s="149"/>
      <c r="AC99" s="149"/>
      <c r="AD99" s="149"/>
      <c r="AE99" s="149" t="s">
        <v>140</v>
      </c>
      <c r="AF99" s="149">
        <v>0</v>
      </c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1" x14ac:dyDescent="0.25">
      <c r="A100" s="150">
        <v>57</v>
      </c>
      <c r="B100" s="156" t="s">
        <v>236</v>
      </c>
      <c r="C100" s="185" t="s">
        <v>237</v>
      </c>
      <c r="D100" s="158" t="s">
        <v>129</v>
      </c>
      <c r="E100" s="165">
        <v>6.8</v>
      </c>
      <c r="F100" s="168"/>
      <c r="G100" s="168">
        <f t="shared" ref="G100:G104" si="14">F100*E100</f>
        <v>0</v>
      </c>
      <c r="H100" s="168">
        <v>16.350000000000001</v>
      </c>
      <c r="I100" s="168">
        <f>ROUND(E100*H100,2)</f>
        <v>111.18</v>
      </c>
      <c r="J100" s="168">
        <v>230.15</v>
      </c>
      <c r="K100" s="168">
        <f>ROUND(E100*J100,2)</f>
        <v>1565.02</v>
      </c>
      <c r="L100" s="168">
        <v>21</v>
      </c>
      <c r="M100" s="168">
        <f>G100*(1+L100/100)</f>
        <v>0</v>
      </c>
      <c r="N100" s="159">
        <v>2.0000000000000002E-5</v>
      </c>
      <c r="O100" s="159">
        <f>ROUND(E100*N100,5)</f>
        <v>1.3999999999999999E-4</v>
      </c>
      <c r="P100" s="159">
        <v>0</v>
      </c>
      <c r="Q100" s="159">
        <f>ROUND(E100*P100,5)</f>
        <v>0</v>
      </c>
      <c r="R100" s="159"/>
      <c r="S100" s="159"/>
      <c r="T100" s="160">
        <v>0.46800000000000003</v>
      </c>
      <c r="U100" s="159">
        <f>ROUND(E100*T100,2)</f>
        <v>3.18</v>
      </c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 t="s">
        <v>118</v>
      </c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1" x14ac:dyDescent="0.25">
      <c r="A101" s="150"/>
      <c r="B101" s="156"/>
      <c r="C101" s="187" t="s">
        <v>238</v>
      </c>
      <c r="D101" s="164"/>
      <c r="E101" s="167">
        <v>6.8</v>
      </c>
      <c r="F101" s="168"/>
      <c r="G101" s="168"/>
      <c r="H101" s="168"/>
      <c r="I101" s="168"/>
      <c r="J101" s="168"/>
      <c r="K101" s="168"/>
      <c r="L101" s="168"/>
      <c r="M101" s="168"/>
      <c r="N101" s="159"/>
      <c r="O101" s="159"/>
      <c r="P101" s="159"/>
      <c r="Q101" s="159"/>
      <c r="R101" s="159"/>
      <c r="S101" s="159"/>
      <c r="T101" s="160"/>
      <c r="U101" s="15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 t="s">
        <v>140</v>
      </c>
      <c r="AF101" s="149">
        <v>0</v>
      </c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1" x14ac:dyDescent="0.25">
      <c r="A102" s="150">
        <v>58</v>
      </c>
      <c r="B102" s="156" t="s">
        <v>52</v>
      </c>
      <c r="C102" s="185" t="s">
        <v>239</v>
      </c>
      <c r="D102" s="158" t="s">
        <v>240</v>
      </c>
      <c r="E102" s="165">
        <v>2</v>
      </c>
      <c r="F102" s="168"/>
      <c r="G102" s="168">
        <f t="shared" si="14"/>
        <v>0</v>
      </c>
      <c r="H102" s="168">
        <v>0</v>
      </c>
      <c r="I102" s="168">
        <f>ROUND(E102*H102,2)</f>
        <v>0</v>
      </c>
      <c r="J102" s="168">
        <v>12500</v>
      </c>
      <c r="K102" s="168">
        <f>ROUND(E102*J102,2)</f>
        <v>25000</v>
      </c>
      <c r="L102" s="168">
        <v>21</v>
      </c>
      <c r="M102" s="168">
        <f>G102*(1+L102/100)</f>
        <v>0</v>
      </c>
      <c r="N102" s="159">
        <v>0</v>
      </c>
      <c r="O102" s="159">
        <f>ROUND(E102*N102,5)</f>
        <v>0</v>
      </c>
      <c r="P102" s="159">
        <v>0</v>
      </c>
      <c r="Q102" s="159">
        <f>ROUND(E102*P102,5)</f>
        <v>0</v>
      </c>
      <c r="R102" s="159"/>
      <c r="S102" s="159"/>
      <c r="T102" s="160">
        <v>0</v>
      </c>
      <c r="U102" s="159">
        <f>ROUND(E102*T102,2)</f>
        <v>0</v>
      </c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 t="s">
        <v>118</v>
      </c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1" x14ac:dyDescent="0.25">
      <c r="A103" s="150">
        <v>59</v>
      </c>
      <c r="B103" s="156" t="s">
        <v>52</v>
      </c>
      <c r="C103" s="185" t="s">
        <v>518</v>
      </c>
      <c r="D103" s="158" t="s">
        <v>240</v>
      </c>
      <c r="E103" s="165">
        <v>1</v>
      </c>
      <c r="F103" s="168"/>
      <c r="G103" s="168">
        <f t="shared" si="14"/>
        <v>0</v>
      </c>
      <c r="H103" s="168">
        <v>0</v>
      </c>
      <c r="I103" s="168">
        <f>ROUND(E103*H103,2)</f>
        <v>0</v>
      </c>
      <c r="J103" s="168">
        <v>12500</v>
      </c>
      <c r="K103" s="168">
        <f>ROUND(E103*J103,2)</f>
        <v>12500</v>
      </c>
      <c r="L103" s="168">
        <v>21</v>
      </c>
      <c r="M103" s="168">
        <f>G103*(1+L103/100)</f>
        <v>0</v>
      </c>
      <c r="N103" s="159">
        <v>0</v>
      </c>
      <c r="O103" s="159">
        <f>ROUND(E103*N103,5)</f>
        <v>0</v>
      </c>
      <c r="P103" s="159">
        <v>0</v>
      </c>
      <c r="Q103" s="159">
        <f>ROUND(E103*P103,5)</f>
        <v>0</v>
      </c>
      <c r="R103" s="159"/>
      <c r="S103" s="159"/>
      <c r="T103" s="160">
        <v>0</v>
      </c>
      <c r="U103" s="159">
        <f>ROUND(E104*T103,2)</f>
        <v>0</v>
      </c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 t="s">
        <v>118</v>
      </c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x14ac:dyDescent="0.25">
      <c r="A104" s="150">
        <v>60</v>
      </c>
      <c r="B104" s="156" t="s">
        <v>54</v>
      </c>
      <c r="C104" s="185" t="s">
        <v>241</v>
      </c>
      <c r="D104" s="158" t="s">
        <v>117</v>
      </c>
      <c r="E104" s="165">
        <v>5.76</v>
      </c>
      <c r="F104" s="168"/>
      <c r="G104" s="168">
        <f t="shared" si="14"/>
        <v>0</v>
      </c>
      <c r="H104" s="168">
        <v>0</v>
      </c>
      <c r="I104" s="168">
        <f>ROUND(E104*H104,2)</f>
        <v>0</v>
      </c>
      <c r="J104" s="168">
        <v>9500</v>
      </c>
      <c r="K104" s="168">
        <f>ROUND(E104*J104,2)</f>
        <v>54720</v>
      </c>
      <c r="L104" s="168">
        <v>21</v>
      </c>
      <c r="M104" s="168">
        <f>G104*(1+L104/100)</f>
        <v>0</v>
      </c>
      <c r="N104" s="159">
        <v>0</v>
      </c>
      <c r="O104" s="159">
        <f>ROUND(E104*N104,5)</f>
        <v>0</v>
      </c>
      <c r="P104" s="159">
        <v>0</v>
      </c>
      <c r="Q104" s="159">
        <f>ROUND(E104*P104,5)</f>
        <v>0</v>
      </c>
      <c r="R104" s="162"/>
      <c r="S104" s="162"/>
      <c r="T104" s="163"/>
      <c r="U104" s="162">
        <f>SUM(U105:U105)</f>
        <v>0</v>
      </c>
      <c r="AE104" t="s">
        <v>108</v>
      </c>
    </row>
    <row r="105" spans="1:60" outlineLevel="1" x14ac:dyDescent="0.25">
      <c r="A105" s="151" t="s">
        <v>107</v>
      </c>
      <c r="B105" s="157" t="s">
        <v>78</v>
      </c>
      <c r="C105" s="186" t="s">
        <v>79</v>
      </c>
      <c r="D105" s="161"/>
      <c r="E105" s="166"/>
      <c r="F105" s="169"/>
      <c r="G105" s="169">
        <f>SUMIF(AE105:AE108,"&lt;&gt;NOR",G106:G109)</f>
        <v>0</v>
      </c>
      <c r="H105" s="169"/>
      <c r="I105" s="169">
        <f>SUM(I106:I106)</f>
        <v>0</v>
      </c>
      <c r="J105" s="169"/>
      <c r="K105" s="169">
        <f>SUM(K106:K106)</f>
        <v>10000</v>
      </c>
      <c r="L105" s="169"/>
      <c r="M105" s="169">
        <f>SUM(M106:M106)</f>
        <v>0</v>
      </c>
      <c r="N105" s="162"/>
      <c r="O105" s="162">
        <f>SUM(O106:O106)</f>
        <v>0</v>
      </c>
      <c r="P105" s="162"/>
      <c r="Q105" s="162">
        <f>SUM(Q106:Q106)</f>
        <v>0</v>
      </c>
      <c r="R105" s="159"/>
      <c r="S105" s="159"/>
      <c r="T105" s="160">
        <v>0</v>
      </c>
      <c r="U105" s="159">
        <f>ROUND(E106*T105,2)</f>
        <v>0</v>
      </c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 t="s">
        <v>118</v>
      </c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x14ac:dyDescent="0.25">
      <c r="A106" s="150">
        <v>61</v>
      </c>
      <c r="B106" s="156" t="s">
        <v>56</v>
      </c>
      <c r="C106" s="185" t="s">
        <v>242</v>
      </c>
      <c r="D106" s="158" t="s">
        <v>240</v>
      </c>
      <c r="E106" s="165">
        <v>1</v>
      </c>
      <c r="F106" s="168"/>
      <c r="G106" s="168">
        <f>F106*E106</f>
        <v>0</v>
      </c>
      <c r="H106" s="168">
        <v>0</v>
      </c>
      <c r="I106" s="168">
        <f>ROUND(E106*H106,2)</f>
        <v>0</v>
      </c>
      <c r="J106" s="168">
        <v>10000</v>
      </c>
      <c r="K106" s="168">
        <f>ROUND(E106*J106,2)</f>
        <v>10000</v>
      </c>
      <c r="L106" s="168">
        <v>21</v>
      </c>
      <c r="M106" s="168">
        <f>G106*(1+L106/100)</f>
        <v>0</v>
      </c>
      <c r="N106" s="159">
        <v>0</v>
      </c>
      <c r="O106" s="159">
        <f>ROUND(E106*N106,5)</f>
        <v>0</v>
      </c>
      <c r="P106" s="159">
        <v>0</v>
      </c>
      <c r="Q106" s="159">
        <f>ROUND(E106*P106,5)</f>
        <v>0</v>
      </c>
      <c r="R106" s="162"/>
      <c r="S106" s="162"/>
      <c r="T106" s="163"/>
      <c r="U106" s="162">
        <f>SUM(U107:U107)</f>
        <v>0</v>
      </c>
      <c r="AE106" t="s">
        <v>108</v>
      </c>
    </row>
    <row r="107" spans="1:60" outlineLevel="1" x14ac:dyDescent="0.25">
      <c r="A107" s="150">
        <v>62</v>
      </c>
      <c r="B107" s="190">
        <v>4</v>
      </c>
      <c r="C107" s="185" t="s">
        <v>247</v>
      </c>
      <c r="D107" s="158" t="s">
        <v>240</v>
      </c>
      <c r="E107" s="165">
        <v>1</v>
      </c>
      <c r="F107" s="168"/>
      <c r="G107" s="168">
        <f>F107*E107</f>
        <v>0</v>
      </c>
      <c r="H107" s="168">
        <v>0</v>
      </c>
      <c r="I107" s="168">
        <f>ROUND(E107*H107,2)</f>
        <v>0</v>
      </c>
      <c r="J107" s="168">
        <v>10000</v>
      </c>
      <c r="K107" s="168">
        <f>ROUND(E107*J107,2)</f>
        <v>10000</v>
      </c>
      <c r="L107" s="168">
        <v>21</v>
      </c>
      <c r="M107" s="168">
        <f>G107*(1+L107/100)</f>
        <v>0</v>
      </c>
      <c r="N107" s="159">
        <v>0</v>
      </c>
      <c r="O107" s="159">
        <f t="shared" ref="O107:O109" si="15">ROUND(E107*N107,5)</f>
        <v>0</v>
      </c>
      <c r="P107" s="159">
        <v>0</v>
      </c>
      <c r="Q107" s="159">
        <f t="shared" ref="Q107:Q109" si="16">ROUND(E107*P107,5)</f>
        <v>0</v>
      </c>
      <c r="R107" s="183"/>
      <c r="S107" s="183"/>
      <c r="T107" s="184">
        <v>0</v>
      </c>
      <c r="U107" s="183">
        <f>ROUND(E111*T107,2)</f>
        <v>0</v>
      </c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 t="s">
        <v>245</v>
      </c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x14ac:dyDescent="0.25">
      <c r="A108" s="150">
        <v>63</v>
      </c>
      <c r="B108" s="190">
        <v>5</v>
      </c>
      <c r="C108" s="185" t="s">
        <v>486</v>
      </c>
      <c r="D108" s="158" t="s">
        <v>240</v>
      </c>
      <c r="E108" s="165">
        <v>1</v>
      </c>
      <c r="F108" s="168"/>
      <c r="G108" s="168">
        <f>F108*E108</f>
        <v>0</v>
      </c>
      <c r="H108" s="168"/>
      <c r="I108" s="168"/>
      <c r="J108" s="168"/>
      <c r="K108" s="168"/>
      <c r="L108" s="168"/>
      <c r="M108" s="168"/>
      <c r="N108" s="159">
        <v>0</v>
      </c>
      <c r="O108" s="159">
        <f t="shared" si="15"/>
        <v>0</v>
      </c>
      <c r="P108" s="159">
        <v>0</v>
      </c>
      <c r="Q108" s="159">
        <f t="shared" si="16"/>
        <v>0</v>
      </c>
      <c r="R108" s="6"/>
      <c r="S108" s="6"/>
      <c r="T108" s="6"/>
      <c r="U108" s="6"/>
      <c r="AC108">
        <v>15</v>
      </c>
      <c r="AD108">
        <v>21</v>
      </c>
    </row>
    <row r="109" spans="1:60" x14ac:dyDescent="0.25">
      <c r="A109" s="150">
        <v>64</v>
      </c>
      <c r="B109" s="190">
        <v>6</v>
      </c>
      <c r="C109" s="185" t="s">
        <v>487</v>
      </c>
      <c r="D109" s="158" t="s">
        <v>240</v>
      </c>
      <c r="E109" s="165">
        <v>1</v>
      </c>
      <c r="F109" s="168"/>
      <c r="G109" s="168">
        <f>F109*E109</f>
        <v>0</v>
      </c>
      <c r="H109" s="168"/>
      <c r="I109" s="168"/>
      <c r="J109" s="168"/>
      <c r="K109" s="168"/>
      <c r="L109" s="168"/>
      <c r="M109" s="168"/>
      <c r="N109" s="159">
        <v>0</v>
      </c>
      <c r="O109" s="159">
        <f t="shared" si="15"/>
        <v>0</v>
      </c>
      <c r="P109" s="159">
        <v>0</v>
      </c>
      <c r="Q109" s="159">
        <f t="shared" si="16"/>
        <v>0</v>
      </c>
      <c r="AE109" t="s">
        <v>246</v>
      </c>
    </row>
    <row r="110" spans="1:60" x14ac:dyDescent="0.25">
      <c r="A110" s="151" t="s">
        <v>107</v>
      </c>
      <c r="B110" s="157" t="s">
        <v>80</v>
      </c>
      <c r="C110" s="186" t="s">
        <v>26</v>
      </c>
      <c r="D110" s="161"/>
      <c r="E110" s="166"/>
      <c r="F110" s="169"/>
      <c r="G110" s="169">
        <f>SUMIF(AE107:AE108,"&lt;&gt;NOR",G111:G112)</f>
        <v>0</v>
      </c>
      <c r="H110" s="169"/>
      <c r="I110" s="169">
        <f>SUM(I111:I111)</f>
        <v>0</v>
      </c>
      <c r="J110" s="169"/>
      <c r="K110" s="169">
        <f>SUM(K111:K111)</f>
        <v>74489</v>
      </c>
      <c r="L110" s="169"/>
      <c r="M110" s="169">
        <f>SUM(M111:M111)</f>
        <v>0</v>
      </c>
      <c r="N110" s="162"/>
      <c r="O110" s="162">
        <f>SUM(O111:O111)</f>
        <v>0</v>
      </c>
      <c r="P110" s="162"/>
      <c r="Q110" s="162">
        <f>SUM(Q111:Q111)</f>
        <v>0</v>
      </c>
    </row>
    <row r="111" spans="1:60" x14ac:dyDescent="0.25">
      <c r="A111" s="178">
        <v>65</v>
      </c>
      <c r="B111" s="179" t="s">
        <v>243</v>
      </c>
      <c r="C111" s="188" t="s">
        <v>244</v>
      </c>
      <c r="D111" s="180" t="s">
        <v>240</v>
      </c>
      <c r="E111" s="181">
        <v>1</v>
      </c>
      <c r="F111" s="182"/>
      <c r="G111" s="182">
        <f>F111*E111</f>
        <v>0</v>
      </c>
      <c r="H111" s="182">
        <v>0</v>
      </c>
      <c r="I111" s="182">
        <f>ROUND(E111*H111,2)</f>
        <v>0</v>
      </c>
      <c r="J111" s="182">
        <v>74489</v>
      </c>
      <c r="K111" s="182">
        <f>ROUND(E111*J111,2)</f>
        <v>74489</v>
      </c>
      <c r="L111" s="182">
        <v>21</v>
      </c>
      <c r="M111" s="182">
        <f>G111*(1+L111/100)</f>
        <v>0</v>
      </c>
      <c r="N111" s="183">
        <v>0</v>
      </c>
      <c r="O111" s="183">
        <f>ROUND(E111*N111,5)</f>
        <v>0</v>
      </c>
      <c r="P111" s="183">
        <v>0</v>
      </c>
      <c r="Q111" s="183">
        <f>ROUND(E111*P111,5)</f>
        <v>0</v>
      </c>
    </row>
    <row r="112" spans="1:60" x14ac:dyDescent="0.25">
      <c r="A112" s="192">
        <v>66</v>
      </c>
      <c r="B112" s="193" t="s">
        <v>248</v>
      </c>
      <c r="C112" s="191" t="s">
        <v>249</v>
      </c>
      <c r="D112" s="192" t="s">
        <v>240</v>
      </c>
      <c r="E112" s="192">
        <v>1</v>
      </c>
      <c r="F112" s="192"/>
      <c r="G112" s="182">
        <f>F112*E112</f>
        <v>0</v>
      </c>
      <c r="H112" s="192"/>
      <c r="I112" s="192"/>
      <c r="J112" s="192"/>
      <c r="K112" s="192"/>
      <c r="L112" s="192"/>
      <c r="M112" s="192"/>
      <c r="N112" s="183">
        <v>0</v>
      </c>
      <c r="O112" s="183">
        <f>ROUND(E112*N112,5)</f>
        <v>0</v>
      </c>
      <c r="P112" s="183">
        <v>0</v>
      </c>
      <c r="Q112" s="183">
        <f>ROUND(E112*P112,5)</f>
        <v>0</v>
      </c>
    </row>
    <row r="113" spans="3:3" x14ac:dyDescent="0.25">
      <c r="C113" s="189"/>
    </row>
  </sheetData>
  <sheetProtection selectLockedCells="1"/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scale="94" orientation="landscape" r:id="rId1"/>
  <rowBreaks count="1" manualBreakCount="1">
    <brk id="72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zoomScaleNormal="100" workbookViewId="0">
      <selection activeCell="F15" sqref="F15:F81"/>
    </sheetView>
  </sheetViews>
  <sheetFormatPr defaultRowHeight="13.2" x14ac:dyDescent="0.25"/>
  <cols>
    <col min="1" max="2" width="9" bestFit="1" customWidth="1"/>
    <col min="3" max="3" width="39.88671875" customWidth="1"/>
    <col min="5" max="5" width="9" bestFit="1" customWidth="1"/>
    <col min="6" max="6" width="9.77734375" bestFit="1" customWidth="1"/>
    <col min="7" max="7" width="16.5546875" customWidth="1"/>
  </cols>
  <sheetData>
    <row r="1" spans="1:8" ht="92.4" x14ac:dyDescent="0.25">
      <c r="A1" s="195" t="s">
        <v>250</v>
      </c>
      <c r="B1" s="196" t="s">
        <v>251</v>
      </c>
      <c r="C1" s="196" t="s">
        <v>252</v>
      </c>
      <c r="D1" s="196" t="s">
        <v>92</v>
      </c>
      <c r="E1" s="196" t="s">
        <v>253</v>
      </c>
      <c r="F1" s="197" t="s">
        <v>254</v>
      </c>
      <c r="G1" s="196" t="s">
        <v>255</v>
      </c>
      <c r="H1" s="196" t="s">
        <v>256</v>
      </c>
    </row>
    <row r="2" spans="1:8" ht="16.2" x14ac:dyDescent="0.35">
      <c r="A2" s="198" t="s">
        <v>257</v>
      </c>
      <c r="B2" s="199"/>
      <c r="C2" s="199"/>
      <c r="D2" s="199"/>
      <c r="E2" s="199"/>
      <c r="F2" s="199"/>
      <c r="G2" s="200">
        <f>G3+G21+G37+G50+G68</f>
        <v>0</v>
      </c>
      <c r="H2" s="201"/>
    </row>
    <row r="3" spans="1:8" ht="16.2" x14ac:dyDescent="0.35">
      <c r="A3" s="202"/>
      <c r="B3" s="202">
        <v>1</v>
      </c>
      <c r="C3" s="202" t="s">
        <v>258</v>
      </c>
      <c r="D3" s="202"/>
      <c r="E3" s="202"/>
      <c r="F3" s="203"/>
      <c r="G3" s="204">
        <f>SUM(G4:G19)</f>
        <v>0</v>
      </c>
      <c r="H3" s="205"/>
    </row>
    <row r="4" spans="1:8" ht="39.6" x14ac:dyDescent="0.25">
      <c r="A4" s="206" t="s">
        <v>52</v>
      </c>
      <c r="B4" s="207"/>
      <c r="C4" s="208" t="s">
        <v>515</v>
      </c>
      <c r="D4" s="209" t="s">
        <v>259</v>
      </c>
      <c r="E4" s="210">
        <v>2</v>
      </c>
      <c r="F4" s="211"/>
      <c r="G4" s="212">
        <f>ROUND(F4*E4,2)</f>
        <v>0</v>
      </c>
      <c r="H4" s="213"/>
    </row>
    <row r="5" spans="1:8" x14ac:dyDescent="0.25">
      <c r="A5" s="206">
        <v>2</v>
      </c>
      <c r="B5" s="207"/>
      <c r="C5" s="208" t="s">
        <v>260</v>
      </c>
      <c r="D5" s="209" t="s">
        <v>259</v>
      </c>
      <c r="E5" s="210">
        <v>2</v>
      </c>
      <c r="F5" s="211"/>
      <c r="G5" s="212">
        <f t="shared" ref="G5:G19" si="0">ROUND(F5*E5,2)</f>
        <v>0</v>
      </c>
      <c r="H5" s="213"/>
    </row>
    <row r="6" spans="1:8" x14ac:dyDescent="0.25">
      <c r="A6" s="206">
        <f>A5+1</f>
        <v>3</v>
      </c>
      <c r="B6" s="207"/>
      <c r="C6" s="208" t="s">
        <v>261</v>
      </c>
      <c r="D6" s="209" t="s">
        <v>259</v>
      </c>
      <c r="E6" s="210">
        <v>2</v>
      </c>
      <c r="F6" s="211"/>
      <c r="G6" s="212">
        <f t="shared" si="0"/>
        <v>0</v>
      </c>
      <c r="H6" s="213"/>
    </row>
    <row r="7" spans="1:8" ht="26.4" x14ac:dyDescent="0.25">
      <c r="A7" s="206">
        <f>A6+1</f>
        <v>4</v>
      </c>
      <c r="B7" s="207"/>
      <c r="C7" s="208" t="s">
        <v>262</v>
      </c>
      <c r="D7" s="209" t="s">
        <v>263</v>
      </c>
      <c r="E7" s="210">
        <v>15</v>
      </c>
      <c r="F7" s="211"/>
      <c r="G7" s="212">
        <f t="shared" si="0"/>
        <v>0</v>
      </c>
      <c r="H7" s="213"/>
    </row>
    <row r="8" spans="1:8" x14ac:dyDescent="0.25">
      <c r="A8" s="206">
        <f t="shared" ref="A8:A17" si="1">A7+1</f>
        <v>5</v>
      </c>
      <c r="B8" s="207"/>
      <c r="C8" s="208" t="s">
        <v>264</v>
      </c>
      <c r="D8" s="209" t="s">
        <v>263</v>
      </c>
      <c r="E8" s="210">
        <v>15</v>
      </c>
      <c r="F8" s="211"/>
      <c r="G8" s="212">
        <f t="shared" si="0"/>
        <v>0</v>
      </c>
      <c r="H8" s="213"/>
    </row>
    <row r="9" spans="1:8" ht="26.4" x14ac:dyDescent="0.25">
      <c r="A9" s="206">
        <f t="shared" si="1"/>
        <v>6</v>
      </c>
      <c r="B9" s="207"/>
      <c r="C9" s="208" t="s">
        <v>265</v>
      </c>
      <c r="D9" s="209" t="s">
        <v>240</v>
      </c>
      <c r="E9" s="210">
        <v>2</v>
      </c>
      <c r="F9" s="211"/>
      <c r="G9" s="212">
        <f t="shared" si="0"/>
        <v>0</v>
      </c>
      <c r="H9" s="213"/>
    </row>
    <row r="10" spans="1:8" x14ac:dyDescent="0.25">
      <c r="A10" s="206">
        <f t="shared" si="1"/>
        <v>7</v>
      </c>
      <c r="B10" s="207"/>
      <c r="C10" s="208" t="s">
        <v>266</v>
      </c>
      <c r="D10" s="209" t="s">
        <v>240</v>
      </c>
      <c r="E10" s="210">
        <v>1</v>
      </c>
      <c r="F10" s="211"/>
      <c r="G10" s="212">
        <f t="shared" si="0"/>
        <v>0</v>
      </c>
      <c r="H10" s="213"/>
    </row>
    <row r="11" spans="1:8" x14ac:dyDescent="0.25">
      <c r="A11" s="206">
        <f t="shared" si="1"/>
        <v>8</v>
      </c>
      <c r="B11" s="207"/>
      <c r="C11" s="208" t="s">
        <v>267</v>
      </c>
      <c r="D11" s="209" t="s">
        <v>240</v>
      </c>
      <c r="E11" s="210">
        <v>1</v>
      </c>
      <c r="F11" s="211"/>
      <c r="G11" s="212">
        <f t="shared" si="0"/>
        <v>0</v>
      </c>
      <c r="H11" s="213"/>
    </row>
    <row r="12" spans="1:8" x14ac:dyDescent="0.25">
      <c r="A12" s="206">
        <f t="shared" si="1"/>
        <v>9</v>
      </c>
      <c r="B12" s="207"/>
      <c r="C12" s="208" t="s">
        <v>268</v>
      </c>
      <c r="D12" s="209" t="s">
        <v>259</v>
      </c>
      <c r="E12" s="210">
        <v>1</v>
      </c>
      <c r="F12" s="211"/>
      <c r="G12" s="212">
        <f t="shared" si="0"/>
        <v>0</v>
      </c>
      <c r="H12" s="213"/>
    </row>
    <row r="13" spans="1:8" x14ac:dyDescent="0.25">
      <c r="A13" s="206">
        <f t="shared" si="1"/>
        <v>10</v>
      </c>
      <c r="B13" s="207"/>
      <c r="C13" s="208" t="s">
        <v>269</v>
      </c>
      <c r="D13" s="209" t="s">
        <v>259</v>
      </c>
      <c r="E13" s="210">
        <v>1</v>
      </c>
      <c r="F13" s="211"/>
      <c r="G13" s="212">
        <f t="shared" si="0"/>
        <v>0</v>
      </c>
      <c r="H13" s="213"/>
    </row>
    <row r="14" spans="1:8" ht="158.4" x14ac:dyDescent="0.25">
      <c r="A14" s="206">
        <f t="shared" si="1"/>
        <v>11</v>
      </c>
      <c r="B14" s="207"/>
      <c r="C14" s="208" t="s">
        <v>270</v>
      </c>
      <c r="D14" s="209" t="s">
        <v>240</v>
      </c>
      <c r="E14" s="210">
        <v>1</v>
      </c>
      <c r="F14" s="211"/>
      <c r="G14" s="212">
        <f t="shared" si="0"/>
        <v>0</v>
      </c>
      <c r="H14" s="213"/>
    </row>
    <row r="15" spans="1:8" ht="158.4" x14ac:dyDescent="0.25">
      <c r="A15" s="206">
        <f t="shared" si="1"/>
        <v>12</v>
      </c>
      <c r="B15" s="207"/>
      <c r="C15" s="208" t="s">
        <v>271</v>
      </c>
      <c r="D15" s="209" t="s">
        <v>240</v>
      </c>
      <c r="E15" s="210">
        <v>1</v>
      </c>
      <c r="F15" s="211"/>
      <c r="G15" s="212">
        <f t="shared" si="0"/>
        <v>0</v>
      </c>
      <c r="H15" s="213"/>
    </row>
    <row r="16" spans="1:8" ht="26.4" x14ac:dyDescent="0.25">
      <c r="A16" s="206">
        <f t="shared" si="1"/>
        <v>13</v>
      </c>
      <c r="B16" s="207"/>
      <c r="C16" s="208" t="s">
        <v>272</v>
      </c>
      <c r="D16" s="209" t="s">
        <v>259</v>
      </c>
      <c r="E16" s="210">
        <v>1</v>
      </c>
      <c r="F16" s="211"/>
      <c r="G16" s="212">
        <f t="shared" si="0"/>
        <v>0</v>
      </c>
      <c r="H16" s="213"/>
    </row>
    <row r="17" spans="1:8" ht="26.4" x14ac:dyDescent="0.25">
      <c r="A17" s="206">
        <f t="shared" si="1"/>
        <v>14</v>
      </c>
      <c r="B17" s="214" t="s">
        <v>273</v>
      </c>
      <c r="C17" s="208" t="s">
        <v>274</v>
      </c>
      <c r="D17" s="209" t="s">
        <v>240</v>
      </c>
      <c r="E17" s="210">
        <v>8</v>
      </c>
      <c r="F17" s="211"/>
      <c r="G17" s="212">
        <f t="shared" si="0"/>
        <v>0</v>
      </c>
      <c r="H17" s="213" t="s">
        <v>275</v>
      </c>
    </row>
    <row r="18" spans="1:8" x14ac:dyDescent="0.25">
      <c r="A18" s="206">
        <v>15</v>
      </c>
      <c r="B18" s="214"/>
      <c r="C18" s="208" t="s">
        <v>276</v>
      </c>
      <c r="D18" s="209" t="s">
        <v>259</v>
      </c>
      <c r="E18" s="215">
        <v>1</v>
      </c>
      <c r="F18" s="211"/>
      <c r="G18" s="212">
        <f t="shared" si="0"/>
        <v>0</v>
      </c>
      <c r="H18" s="213"/>
    </row>
    <row r="19" spans="1:8" ht="26.4" x14ac:dyDescent="0.25">
      <c r="A19" s="206">
        <v>16</v>
      </c>
      <c r="B19" s="207" t="s">
        <v>277</v>
      </c>
      <c r="C19" s="208" t="s">
        <v>278</v>
      </c>
      <c r="D19" s="209" t="s">
        <v>0</v>
      </c>
      <c r="E19" s="211">
        <v>8092.94</v>
      </c>
      <c r="F19" s="211"/>
      <c r="G19" s="212">
        <f t="shared" si="0"/>
        <v>0</v>
      </c>
      <c r="H19" s="213" t="s">
        <v>275</v>
      </c>
    </row>
    <row r="20" spans="1:8" ht="14.4" x14ac:dyDescent="0.3">
      <c r="A20" s="216"/>
      <c r="B20" s="216"/>
      <c r="C20" s="216"/>
      <c r="D20" s="216"/>
      <c r="E20" s="216"/>
      <c r="F20" s="216"/>
      <c r="G20" s="216"/>
      <c r="H20" s="216"/>
    </row>
    <row r="21" spans="1:8" ht="16.2" x14ac:dyDescent="0.35">
      <c r="A21" s="217"/>
      <c r="B21" s="202">
        <v>2</v>
      </c>
      <c r="C21" s="202" t="s">
        <v>279</v>
      </c>
      <c r="D21" s="202"/>
      <c r="E21" s="202"/>
      <c r="F21" s="218"/>
      <c r="G21" s="219">
        <f>SUM(G22:G35)</f>
        <v>0</v>
      </c>
      <c r="H21" s="220"/>
    </row>
    <row r="22" spans="1:8" ht="26.4" x14ac:dyDescent="0.25">
      <c r="A22" s="206">
        <v>17</v>
      </c>
      <c r="B22" s="207" t="s">
        <v>280</v>
      </c>
      <c r="C22" s="208" t="s">
        <v>281</v>
      </c>
      <c r="D22" s="209" t="s">
        <v>129</v>
      </c>
      <c r="E22" s="210">
        <v>96</v>
      </c>
      <c r="F22" s="211"/>
      <c r="G22" s="212">
        <f t="shared" ref="G22:G35" si="2">ROUND(F22*E22,2)</f>
        <v>0</v>
      </c>
      <c r="H22" s="213" t="s">
        <v>275</v>
      </c>
    </row>
    <row r="23" spans="1:8" ht="26.4" x14ac:dyDescent="0.25">
      <c r="A23" s="206">
        <v>18</v>
      </c>
      <c r="B23" s="207" t="s">
        <v>282</v>
      </c>
      <c r="C23" s="208" t="s">
        <v>283</v>
      </c>
      <c r="D23" s="209" t="s">
        <v>129</v>
      </c>
      <c r="E23" s="210">
        <v>36</v>
      </c>
      <c r="F23" s="211"/>
      <c r="G23" s="212">
        <f t="shared" si="2"/>
        <v>0</v>
      </c>
      <c r="H23" s="213" t="s">
        <v>275</v>
      </c>
    </row>
    <row r="24" spans="1:8" ht="26.4" x14ac:dyDescent="0.25">
      <c r="A24" s="206">
        <f t="shared" ref="A24:A35" si="3">A23+1</f>
        <v>19</v>
      </c>
      <c r="B24" s="207" t="s">
        <v>284</v>
      </c>
      <c r="C24" s="208" t="s">
        <v>285</v>
      </c>
      <c r="D24" s="209" t="s">
        <v>129</v>
      </c>
      <c r="E24" s="210">
        <v>2</v>
      </c>
      <c r="F24" s="211"/>
      <c r="G24" s="212">
        <f t="shared" si="2"/>
        <v>0</v>
      </c>
      <c r="H24" s="213" t="s">
        <v>275</v>
      </c>
    </row>
    <row r="25" spans="1:8" ht="26.4" x14ac:dyDescent="0.25">
      <c r="A25" s="206">
        <f t="shared" si="3"/>
        <v>20</v>
      </c>
      <c r="B25" s="207" t="s">
        <v>286</v>
      </c>
      <c r="C25" s="208" t="s">
        <v>287</v>
      </c>
      <c r="D25" s="209" t="s">
        <v>129</v>
      </c>
      <c r="E25" s="210">
        <v>16</v>
      </c>
      <c r="F25" s="211"/>
      <c r="G25" s="212">
        <f t="shared" si="2"/>
        <v>0</v>
      </c>
      <c r="H25" s="213" t="s">
        <v>275</v>
      </c>
    </row>
    <row r="26" spans="1:8" ht="26.4" x14ac:dyDescent="0.25">
      <c r="A26" s="206">
        <f t="shared" si="3"/>
        <v>21</v>
      </c>
      <c r="B26" s="207" t="s">
        <v>288</v>
      </c>
      <c r="C26" s="208" t="s">
        <v>289</v>
      </c>
      <c r="D26" s="209" t="s">
        <v>129</v>
      </c>
      <c r="E26" s="210">
        <v>4</v>
      </c>
      <c r="F26" s="211"/>
      <c r="G26" s="212">
        <f t="shared" si="2"/>
        <v>0</v>
      </c>
      <c r="H26" s="213" t="s">
        <v>275</v>
      </c>
    </row>
    <row r="27" spans="1:8" ht="26.4" x14ac:dyDescent="0.25">
      <c r="A27" s="206">
        <f t="shared" si="3"/>
        <v>22</v>
      </c>
      <c r="B27" s="207" t="s">
        <v>290</v>
      </c>
      <c r="C27" s="208" t="s">
        <v>291</v>
      </c>
      <c r="D27" s="209" t="s">
        <v>129</v>
      </c>
      <c r="E27" s="210">
        <v>10</v>
      </c>
      <c r="F27" s="211"/>
      <c r="G27" s="212">
        <f t="shared" si="2"/>
        <v>0</v>
      </c>
      <c r="H27" s="213" t="s">
        <v>275</v>
      </c>
    </row>
    <row r="28" spans="1:8" ht="26.4" x14ac:dyDescent="0.25">
      <c r="A28" s="206">
        <f t="shared" si="3"/>
        <v>23</v>
      </c>
      <c r="B28" s="207" t="s">
        <v>292</v>
      </c>
      <c r="C28" s="208" t="s">
        <v>293</v>
      </c>
      <c r="D28" s="209" t="s">
        <v>129</v>
      </c>
      <c r="E28" s="210">
        <f t="shared" ref="E28:E33" si="4">E22</f>
        <v>96</v>
      </c>
      <c r="F28" s="211"/>
      <c r="G28" s="212">
        <f t="shared" si="2"/>
        <v>0</v>
      </c>
      <c r="H28" s="213" t="s">
        <v>275</v>
      </c>
    </row>
    <row r="29" spans="1:8" ht="26.4" x14ac:dyDescent="0.25">
      <c r="A29" s="206">
        <f t="shared" si="3"/>
        <v>24</v>
      </c>
      <c r="B29" s="207" t="s">
        <v>294</v>
      </c>
      <c r="C29" s="208" t="s">
        <v>295</v>
      </c>
      <c r="D29" s="209" t="s">
        <v>129</v>
      </c>
      <c r="E29" s="210">
        <f t="shared" si="4"/>
        <v>36</v>
      </c>
      <c r="F29" s="211"/>
      <c r="G29" s="212">
        <f t="shared" si="2"/>
        <v>0</v>
      </c>
      <c r="H29" s="213" t="s">
        <v>275</v>
      </c>
    </row>
    <row r="30" spans="1:8" ht="26.4" x14ac:dyDescent="0.25">
      <c r="A30" s="206">
        <f t="shared" si="3"/>
        <v>25</v>
      </c>
      <c r="B30" s="207" t="s">
        <v>296</v>
      </c>
      <c r="C30" s="208" t="s">
        <v>297</v>
      </c>
      <c r="D30" s="209" t="s">
        <v>129</v>
      </c>
      <c r="E30" s="210">
        <f t="shared" si="4"/>
        <v>2</v>
      </c>
      <c r="F30" s="211"/>
      <c r="G30" s="212">
        <f t="shared" si="2"/>
        <v>0</v>
      </c>
      <c r="H30" s="213" t="s">
        <v>275</v>
      </c>
    </row>
    <row r="31" spans="1:8" ht="26.4" x14ac:dyDescent="0.25">
      <c r="A31" s="206">
        <f t="shared" si="3"/>
        <v>26</v>
      </c>
      <c r="B31" s="207" t="s">
        <v>298</v>
      </c>
      <c r="C31" s="208" t="s">
        <v>299</v>
      </c>
      <c r="D31" s="209" t="s">
        <v>129</v>
      </c>
      <c r="E31" s="210">
        <f t="shared" si="4"/>
        <v>16</v>
      </c>
      <c r="F31" s="211"/>
      <c r="G31" s="212">
        <f t="shared" si="2"/>
        <v>0</v>
      </c>
      <c r="H31" s="213" t="s">
        <v>275</v>
      </c>
    </row>
    <row r="32" spans="1:8" ht="26.4" x14ac:dyDescent="0.25">
      <c r="A32" s="206">
        <f t="shared" si="3"/>
        <v>27</v>
      </c>
      <c r="B32" s="207" t="s">
        <v>300</v>
      </c>
      <c r="C32" s="208" t="s">
        <v>301</v>
      </c>
      <c r="D32" s="209" t="s">
        <v>129</v>
      </c>
      <c r="E32" s="210">
        <f t="shared" si="4"/>
        <v>4</v>
      </c>
      <c r="F32" s="211"/>
      <c r="G32" s="212">
        <f t="shared" si="2"/>
        <v>0</v>
      </c>
      <c r="H32" s="213" t="s">
        <v>275</v>
      </c>
    </row>
    <row r="33" spans="1:8" ht="26.4" x14ac:dyDescent="0.25">
      <c r="A33" s="206">
        <f t="shared" si="3"/>
        <v>28</v>
      </c>
      <c r="B33" s="207" t="s">
        <v>302</v>
      </c>
      <c r="C33" s="208" t="s">
        <v>303</v>
      </c>
      <c r="D33" s="209" t="s">
        <v>129</v>
      </c>
      <c r="E33" s="210">
        <f t="shared" si="4"/>
        <v>10</v>
      </c>
      <c r="F33" s="211"/>
      <c r="G33" s="212">
        <f t="shared" si="2"/>
        <v>0</v>
      </c>
      <c r="H33" s="213" t="s">
        <v>275</v>
      </c>
    </row>
    <row r="34" spans="1:8" ht="26.4" x14ac:dyDescent="0.25">
      <c r="A34" s="206">
        <f t="shared" si="3"/>
        <v>29</v>
      </c>
      <c r="B34" s="207" t="s">
        <v>304</v>
      </c>
      <c r="C34" s="208" t="s">
        <v>305</v>
      </c>
      <c r="D34" s="209" t="s">
        <v>129</v>
      </c>
      <c r="E34" s="210">
        <f>SUM(E22:E27)</f>
        <v>164</v>
      </c>
      <c r="F34" s="211"/>
      <c r="G34" s="212">
        <f t="shared" si="2"/>
        <v>0</v>
      </c>
      <c r="H34" s="213" t="s">
        <v>275</v>
      </c>
    </row>
    <row r="35" spans="1:8" ht="26.4" x14ac:dyDescent="0.25">
      <c r="A35" s="206">
        <f t="shared" si="3"/>
        <v>30</v>
      </c>
      <c r="B35" s="207" t="s">
        <v>306</v>
      </c>
      <c r="C35" s="208" t="s">
        <v>307</v>
      </c>
      <c r="D35" s="209" t="s">
        <v>0</v>
      </c>
      <c r="E35" s="211">
        <v>526.03399999999999</v>
      </c>
      <c r="F35" s="211"/>
      <c r="G35" s="212">
        <f t="shared" si="2"/>
        <v>0</v>
      </c>
      <c r="H35" s="213" t="s">
        <v>275</v>
      </c>
    </row>
    <row r="36" spans="1:8" ht="14.4" x14ac:dyDescent="0.3">
      <c r="A36" s="216"/>
      <c r="B36" s="216"/>
      <c r="C36" s="216"/>
      <c r="D36" s="216"/>
      <c r="E36" s="216"/>
      <c r="F36" s="216"/>
      <c r="G36" s="216"/>
      <c r="H36" s="216"/>
    </row>
    <row r="37" spans="1:8" ht="16.2" x14ac:dyDescent="0.35">
      <c r="A37" s="217"/>
      <c r="B37" s="202">
        <v>3</v>
      </c>
      <c r="C37" s="202" t="s">
        <v>308</v>
      </c>
      <c r="D37" s="202"/>
      <c r="E37" s="202"/>
      <c r="F37" s="218"/>
      <c r="G37" s="219">
        <f>SUM(G38:G48)</f>
        <v>0</v>
      </c>
      <c r="H37" s="220"/>
    </row>
    <row r="38" spans="1:8" ht="26.4" x14ac:dyDescent="0.25">
      <c r="A38" s="206">
        <v>31</v>
      </c>
      <c r="B38" s="207" t="s">
        <v>309</v>
      </c>
      <c r="C38" s="208" t="s">
        <v>310</v>
      </c>
      <c r="D38" s="209" t="s">
        <v>259</v>
      </c>
      <c r="E38" s="210">
        <v>6</v>
      </c>
      <c r="F38" s="211"/>
      <c r="G38" s="212">
        <f t="shared" ref="G38:G48" si="5">ROUND(F38*E38,2)</f>
        <v>0</v>
      </c>
      <c r="H38" s="213" t="s">
        <v>275</v>
      </c>
    </row>
    <row r="39" spans="1:8" ht="26.4" x14ac:dyDescent="0.25">
      <c r="A39" s="206">
        <v>32</v>
      </c>
      <c r="B39" s="207" t="s">
        <v>311</v>
      </c>
      <c r="C39" s="208" t="s">
        <v>312</v>
      </c>
      <c r="D39" s="209" t="s">
        <v>259</v>
      </c>
      <c r="E39" s="210">
        <v>2</v>
      </c>
      <c r="F39" s="211"/>
      <c r="G39" s="212">
        <f t="shared" si="5"/>
        <v>0</v>
      </c>
      <c r="H39" s="213" t="s">
        <v>275</v>
      </c>
    </row>
    <row r="40" spans="1:8" ht="26.4" x14ac:dyDescent="0.25">
      <c r="A40" s="206">
        <f t="shared" ref="A40:A48" si="6">A39+1</f>
        <v>33</v>
      </c>
      <c r="B40" s="207" t="s">
        <v>313</v>
      </c>
      <c r="C40" s="208" t="s">
        <v>314</v>
      </c>
      <c r="D40" s="209" t="s">
        <v>259</v>
      </c>
      <c r="E40" s="210">
        <v>2</v>
      </c>
      <c r="F40" s="211"/>
      <c r="G40" s="212">
        <f t="shared" si="5"/>
        <v>0</v>
      </c>
      <c r="H40" s="213" t="s">
        <v>275</v>
      </c>
    </row>
    <row r="41" spans="1:8" ht="26.4" x14ac:dyDescent="0.25">
      <c r="A41" s="206">
        <f t="shared" si="6"/>
        <v>34</v>
      </c>
      <c r="B41" s="207" t="s">
        <v>315</v>
      </c>
      <c r="C41" s="208" t="s">
        <v>316</v>
      </c>
      <c r="D41" s="209" t="s">
        <v>259</v>
      </c>
      <c r="E41" s="210">
        <v>2</v>
      </c>
      <c r="F41" s="211"/>
      <c r="G41" s="212">
        <f t="shared" si="5"/>
        <v>0</v>
      </c>
      <c r="H41" s="213" t="s">
        <v>275</v>
      </c>
    </row>
    <row r="42" spans="1:8" ht="26.4" x14ac:dyDescent="0.25">
      <c r="A42" s="206">
        <f t="shared" si="6"/>
        <v>35</v>
      </c>
      <c r="B42" s="207" t="s">
        <v>317</v>
      </c>
      <c r="C42" s="208" t="s">
        <v>318</v>
      </c>
      <c r="D42" s="209" t="s">
        <v>259</v>
      </c>
      <c r="E42" s="210">
        <v>4</v>
      </c>
      <c r="F42" s="211"/>
      <c r="G42" s="212">
        <f t="shared" si="5"/>
        <v>0</v>
      </c>
      <c r="H42" s="213" t="s">
        <v>275</v>
      </c>
    </row>
    <row r="43" spans="1:8" ht="26.4" x14ac:dyDescent="0.25">
      <c r="A43" s="206">
        <f t="shared" si="6"/>
        <v>36</v>
      </c>
      <c r="B43" s="207" t="s">
        <v>319</v>
      </c>
      <c r="C43" s="208" t="s">
        <v>320</v>
      </c>
      <c r="D43" s="209" t="s">
        <v>259</v>
      </c>
      <c r="E43" s="210">
        <v>2</v>
      </c>
      <c r="F43" s="211"/>
      <c r="G43" s="212">
        <f t="shared" si="5"/>
        <v>0</v>
      </c>
      <c r="H43" s="213" t="s">
        <v>275</v>
      </c>
    </row>
    <row r="44" spans="1:8" ht="26.4" x14ac:dyDescent="0.25">
      <c r="A44" s="206">
        <f t="shared" si="6"/>
        <v>37</v>
      </c>
      <c r="B44" s="207" t="s">
        <v>321</v>
      </c>
      <c r="C44" s="208" t="s">
        <v>322</v>
      </c>
      <c r="D44" s="209" t="s">
        <v>259</v>
      </c>
      <c r="E44" s="210">
        <v>15</v>
      </c>
      <c r="F44" s="211"/>
      <c r="G44" s="212">
        <f t="shared" si="5"/>
        <v>0</v>
      </c>
      <c r="H44" s="213" t="s">
        <v>275</v>
      </c>
    </row>
    <row r="45" spans="1:8" ht="26.4" x14ac:dyDescent="0.25">
      <c r="A45" s="206">
        <f t="shared" si="6"/>
        <v>38</v>
      </c>
      <c r="B45" s="207" t="s">
        <v>323</v>
      </c>
      <c r="C45" s="208" t="s">
        <v>324</v>
      </c>
      <c r="D45" s="209" t="s">
        <v>259</v>
      </c>
      <c r="E45" s="210">
        <v>15</v>
      </c>
      <c r="F45" s="211"/>
      <c r="G45" s="212">
        <f t="shared" si="5"/>
        <v>0</v>
      </c>
      <c r="H45" s="213" t="s">
        <v>275</v>
      </c>
    </row>
    <row r="46" spans="1:8" x14ac:dyDescent="0.25">
      <c r="A46" s="206">
        <f t="shared" si="6"/>
        <v>39</v>
      </c>
      <c r="B46" s="207"/>
      <c r="C46" s="208" t="s">
        <v>325</v>
      </c>
      <c r="D46" s="209" t="s">
        <v>259</v>
      </c>
      <c r="E46" s="210">
        <v>2</v>
      </c>
      <c r="F46" s="211"/>
      <c r="G46" s="212">
        <f t="shared" si="5"/>
        <v>0</v>
      </c>
      <c r="H46" s="213"/>
    </row>
    <row r="47" spans="1:8" x14ac:dyDescent="0.25">
      <c r="A47" s="206">
        <f t="shared" si="6"/>
        <v>40</v>
      </c>
      <c r="B47" s="207"/>
      <c r="C47" s="208" t="s">
        <v>326</v>
      </c>
      <c r="D47" s="209" t="s">
        <v>259</v>
      </c>
      <c r="E47" s="210">
        <v>1</v>
      </c>
      <c r="F47" s="211"/>
      <c r="G47" s="212">
        <f t="shared" si="5"/>
        <v>0</v>
      </c>
      <c r="H47" s="213"/>
    </row>
    <row r="48" spans="1:8" ht="26.4" x14ac:dyDescent="0.25">
      <c r="A48" s="206">
        <f t="shared" si="6"/>
        <v>41</v>
      </c>
      <c r="B48" s="207" t="s">
        <v>327</v>
      </c>
      <c r="C48" s="208" t="s">
        <v>328</v>
      </c>
      <c r="D48" s="209" t="s">
        <v>0</v>
      </c>
      <c r="E48" s="211">
        <v>279.435</v>
      </c>
      <c r="F48" s="211"/>
      <c r="G48" s="212">
        <f t="shared" si="5"/>
        <v>0</v>
      </c>
      <c r="H48" s="213" t="s">
        <v>275</v>
      </c>
    </row>
    <row r="49" spans="1:8" ht="14.4" x14ac:dyDescent="0.3">
      <c r="A49" s="216"/>
      <c r="B49" s="216"/>
      <c r="C49" s="216"/>
      <c r="D49" s="216"/>
      <c r="E49" s="216"/>
      <c r="F49" s="216"/>
      <c r="G49" s="216"/>
      <c r="H49" s="216"/>
    </row>
    <row r="50" spans="1:8" ht="16.2" x14ac:dyDescent="0.35">
      <c r="A50" s="217"/>
      <c r="B50" s="202">
        <v>4</v>
      </c>
      <c r="C50" s="202" t="s">
        <v>329</v>
      </c>
      <c r="D50" s="202"/>
      <c r="E50" s="202"/>
      <c r="F50" s="218"/>
      <c r="G50" s="219">
        <f>SUM(G51:G66)</f>
        <v>0</v>
      </c>
      <c r="H50" s="220"/>
    </row>
    <row r="51" spans="1:8" ht="26.4" x14ac:dyDescent="0.25">
      <c r="A51" s="206"/>
      <c r="B51" s="207"/>
      <c r="C51" s="208" t="s">
        <v>330</v>
      </c>
      <c r="D51" s="209"/>
      <c r="E51" s="210"/>
      <c r="F51" s="211"/>
      <c r="G51" s="212"/>
      <c r="H51" s="213"/>
    </row>
    <row r="52" spans="1:8" ht="26.4" x14ac:dyDescent="0.25">
      <c r="A52" s="206">
        <v>42</v>
      </c>
      <c r="B52" s="207" t="s">
        <v>331</v>
      </c>
      <c r="C52" s="208" t="s">
        <v>332</v>
      </c>
      <c r="D52" s="209" t="s">
        <v>259</v>
      </c>
      <c r="E52" s="210">
        <v>1</v>
      </c>
      <c r="F52" s="211"/>
      <c r="G52" s="212">
        <f t="shared" ref="G52" si="7">ROUND(F52*E52,2)</f>
        <v>0</v>
      </c>
      <c r="H52" s="213" t="s">
        <v>275</v>
      </c>
    </row>
    <row r="53" spans="1:8" ht="26.4" x14ac:dyDescent="0.25">
      <c r="A53" s="206"/>
      <c r="B53" s="207"/>
      <c r="C53" s="208" t="s">
        <v>333</v>
      </c>
      <c r="D53" s="209"/>
      <c r="E53" s="210"/>
      <c r="F53" s="211"/>
      <c r="G53" s="212"/>
      <c r="H53" s="213"/>
    </row>
    <row r="54" spans="1:8" ht="26.4" x14ac:dyDescent="0.25">
      <c r="A54" s="206">
        <v>43</v>
      </c>
      <c r="B54" s="207" t="s">
        <v>334</v>
      </c>
      <c r="C54" s="208" t="s">
        <v>335</v>
      </c>
      <c r="D54" s="209" t="s">
        <v>259</v>
      </c>
      <c r="E54" s="210">
        <v>5</v>
      </c>
      <c r="F54" s="211"/>
      <c r="G54" s="212">
        <f t="shared" ref="G54" si="8">ROUND(F54*E54,2)</f>
        <v>0</v>
      </c>
      <c r="H54" s="213" t="s">
        <v>275</v>
      </c>
    </row>
    <row r="55" spans="1:8" ht="26.4" x14ac:dyDescent="0.25">
      <c r="A55" s="206"/>
      <c r="B55" s="207"/>
      <c r="C55" s="208" t="s">
        <v>336</v>
      </c>
      <c r="D55" s="209"/>
      <c r="E55" s="210"/>
      <c r="F55" s="211"/>
      <c r="G55" s="212"/>
      <c r="H55" s="213"/>
    </row>
    <row r="56" spans="1:8" ht="26.4" x14ac:dyDescent="0.25">
      <c r="A56" s="206">
        <v>44</v>
      </c>
      <c r="B56" s="207" t="s">
        <v>337</v>
      </c>
      <c r="C56" s="208" t="s">
        <v>338</v>
      </c>
      <c r="D56" s="209" t="s">
        <v>259</v>
      </c>
      <c r="E56" s="210">
        <v>1</v>
      </c>
      <c r="F56" s="211"/>
      <c r="G56" s="212">
        <f t="shared" ref="G56:G57" si="9">ROUND(F56*E56,2)</f>
        <v>0</v>
      </c>
      <c r="H56" s="213" t="s">
        <v>275</v>
      </c>
    </row>
    <row r="57" spans="1:8" ht="26.4" x14ac:dyDescent="0.25">
      <c r="A57" s="206">
        <f t="shared" ref="A57" si="10">A56+1</f>
        <v>45</v>
      </c>
      <c r="B57" s="207" t="s">
        <v>339</v>
      </c>
      <c r="C57" s="208" t="s">
        <v>340</v>
      </c>
      <c r="D57" s="209" t="s">
        <v>259</v>
      </c>
      <c r="E57" s="210">
        <v>1</v>
      </c>
      <c r="F57" s="211"/>
      <c r="G57" s="212">
        <f t="shared" si="9"/>
        <v>0</v>
      </c>
      <c r="H57" s="213" t="s">
        <v>275</v>
      </c>
    </row>
    <row r="58" spans="1:8" ht="26.4" x14ac:dyDescent="0.25">
      <c r="A58" s="206"/>
      <c r="B58" s="207"/>
      <c r="C58" s="208" t="s">
        <v>341</v>
      </c>
      <c r="D58" s="209"/>
      <c r="E58" s="210"/>
      <c r="F58" s="211"/>
      <c r="G58" s="212"/>
      <c r="H58" s="213"/>
    </row>
    <row r="59" spans="1:8" ht="26.4" x14ac:dyDescent="0.25">
      <c r="A59" s="206">
        <v>46</v>
      </c>
      <c r="B59" s="207" t="s">
        <v>342</v>
      </c>
      <c r="C59" s="208" t="s">
        <v>343</v>
      </c>
      <c r="D59" s="209" t="s">
        <v>259</v>
      </c>
      <c r="E59" s="210">
        <v>2</v>
      </c>
      <c r="F59" s="211"/>
      <c r="G59" s="212">
        <f t="shared" ref="G59:G66" si="11">ROUND(F59*E59,2)</f>
        <v>0</v>
      </c>
      <c r="H59" s="213" t="s">
        <v>275</v>
      </c>
    </row>
    <row r="60" spans="1:8" ht="26.4" x14ac:dyDescent="0.25">
      <c r="A60" s="206">
        <f t="shared" ref="A60:A63" si="12">A59+1</f>
        <v>47</v>
      </c>
      <c r="B60" s="207" t="s">
        <v>344</v>
      </c>
      <c r="C60" s="208" t="s">
        <v>338</v>
      </c>
      <c r="D60" s="209" t="s">
        <v>259</v>
      </c>
      <c r="E60" s="210">
        <v>1</v>
      </c>
      <c r="F60" s="211"/>
      <c r="G60" s="212">
        <f t="shared" si="11"/>
        <v>0</v>
      </c>
      <c r="H60" s="213" t="s">
        <v>275</v>
      </c>
    </row>
    <row r="61" spans="1:8" ht="26.4" x14ac:dyDescent="0.25">
      <c r="A61" s="206">
        <f t="shared" si="12"/>
        <v>48</v>
      </c>
      <c r="B61" s="207" t="s">
        <v>345</v>
      </c>
      <c r="C61" s="208" t="s">
        <v>346</v>
      </c>
      <c r="D61" s="209" t="s">
        <v>259</v>
      </c>
      <c r="E61" s="210">
        <v>2</v>
      </c>
      <c r="F61" s="211"/>
      <c r="G61" s="212">
        <f t="shared" si="11"/>
        <v>0</v>
      </c>
      <c r="H61" s="213" t="s">
        <v>275</v>
      </c>
    </row>
    <row r="62" spans="1:8" ht="26.4" x14ac:dyDescent="0.25">
      <c r="A62" s="206">
        <f t="shared" si="12"/>
        <v>49</v>
      </c>
      <c r="B62" s="207" t="s">
        <v>347</v>
      </c>
      <c r="C62" s="208" t="s">
        <v>348</v>
      </c>
      <c r="D62" s="209" t="s">
        <v>259</v>
      </c>
      <c r="E62" s="210">
        <v>1</v>
      </c>
      <c r="F62" s="211"/>
      <c r="G62" s="212">
        <f t="shared" si="11"/>
        <v>0</v>
      </c>
      <c r="H62" s="213" t="s">
        <v>275</v>
      </c>
    </row>
    <row r="63" spans="1:8" ht="26.4" x14ac:dyDescent="0.25">
      <c r="A63" s="206">
        <f t="shared" si="12"/>
        <v>50</v>
      </c>
      <c r="B63" s="207" t="s">
        <v>349</v>
      </c>
      <c r="C63" s="208" t="s">
        <v>350</v>
      </c>
      <c r="D63" s="209" t="s">
        <v>259</v>
      </c>
      <c r="E63" s="210">
        <v>1</v>
      </c>
      <c r="F63" s="211"/>
      <c r="G63" s="212">
        <f t="shared" si="11"/>
        <v>0</v>
      </c>
      <c r="H63" s="213" t="s">
        <v>275</v>
      </c>
    </row>
    <row r="64" spans="1:8" ht="26.4" x14ac:dyDescent="0.25">
      <c r="A64" s="206"/>
      <c r="B64" s="207"/>
      <c r="C64" s="208" t="s">
        <v>351</v>
      </c>
      <c r="D64" s="209"/>
      <c r="E64" s="210"/>
      <c r="F64" s="211"/>
      <c r="G64" s="212"/>
      <c r="H64" s="213"/>
    </row>
    <row r="65" spans="1:8" ht="26.4" x14ac:dyDescent="0.25">
      <c r="A65" s="206">
        <v>51</v>
      </c>
      <c r="B65" s="207" t="s">
        <v>352</v>
      </c>
      <c r="C65" s="208" t="s">
        <v>353</v>
      </c>
      <c r="D65" s="209" t="s">
        <v>259</v>
      </c>
      <c r="E65" s="210">
        <v>4</v>
      </c>
      <c r="F65" s="211"/>
      <c r="G65" s="212">
        <f t="shared" si="11"/>
        <v>0</v>
      </c>
      <c r="H65" s="213" t="s">
        <v>275</v>
      </c>
    </row>
    <row r="66" spans="1:8" ht="26.4" x14ac:dyDescent="0.25">
      <c r="A66" s="206">
        <v>52</v>
      </c>
      <c r="B66" s="207" t="s">
        <v>354</v>
      </c>
      <c r="C66" s="208" t="s">
        <v>355</v>
      </c>
      <c r="D66" s="209" t="s">
        <v>0</v>
      </c>
      <c r="E66" s="211">
        <v>1537.3</v>
      </c>
      <c r="F66" s="211"/>
      <c r="G66" s="212">
        <f t="shared" si="11"/>
        <v>0</v>
      </c>
      <c r="H66" s="213" t="s">
        <v>275</v>
      </c>
    </row>
    <row r="67" spans="1:8" ht="14.4" x14ac:dyDescent="0.3">
      <c r="A67" s="216"/>
      <c r="B67" s="216"/>
      <c r="C67" s="216"/>
      <c r="D67" s="216"/>
      <c r="E67" s="216"/>
      <c r="F67" s="216"/>
      <c r="G67" s="216"/>
      <c r="H67" s="216"/>
    </row>
    <row r="68" spans="1:8" ht="16.2" x14ac:dyDescent="0.35">
      <c r="A68" s="217"/>
      <c r="B68" s="202">
        <v>6</v>
      </c>
      <c r="C68" s="202" t="s">
        <v>356</v>
      </c>
      <c r="D68" s="202"/>
      <c r="E68" s="221"/>
      <c r="F68" s="218"/>
      <c r="G68" s="219">
        <f>SUM(G69:G81)</f>
        <v>0</v>
      </c>
      <c r="H68" s="220"/>
    </row>
    <row r="69" spans="1:8" ht="52.8" x14ac:dyDescent="0.25">
      <c r="A69" s="206">
        <v>53</v>
      </c>
      <c r="B69" s="207"/>
      <c r="C69" s="222" t="s">
        <v>357</v>
      </c>
      <c r="D69" s="209" t="s">
        <v>358</v>
      </c>
      <c r="E69" s="210">
        <v>8</v>
      </c>
      <c r="F69" s="211"/>
      <c r="G69" s="212">
        <f t="shared" ref="G69:G81" si="13">ROUND(F69*E69,2)</f>
        <v>0</v>
      </c>
      <c r="H69" s="213"/>
    </row>
    <row r="70" spans="1:8" ht="105.6" x14ac:dyDescent="0.25">
      <c r="A70" s="206">
        <f>A69+1</f>
        <v>54</v>
      </c>
      <c r="B70" s="207"/>
      <c r="C70" s="222" t="s">
        <v>359</v>
      </c>
      <c r="D70" s="209" t="s">
        <v>358</v>
      </c>
      <c r="E70" s="210">
        <v>4</v>
      </c>
      <c r="F70" s="211"/>
      <c r="G70" s="212">
        <f t="shared" si="13"/>
        <v>0</v>
      </c>
      <c r="H70" s="213"/>
    </row>
    <row r="71" spans="1:8" ht="26.4" x14ac:dyDescent="0.25">
      <c r="A71" s="206">
        <f t="shared" ref="A71:A81" si="14">A70+1</f>
        <v>55</v>
      </c>
      <c r="B71" s="207"/>
      <c r="C71" s="222" t="s">
        <v>360</v>
      </c>
      <c r="D71" s="209" t="s">
        <v>358</v>
      </c>
      <c r="E71" s="210">
        <v>72</v>
      </c>
      <c r="F71" s="211"/>
      <c r="G71" s="212">
        <f t="shared" si="13"/>
        <v>0</v>
      </c>
      <c r="H71" s="213"/>
    </row>
    <row r="72" spans="1:8" x14ac:dyDescent="0.25">
      <c r="A72" s="206">
        <f t="shared" si="14"/>
        <v>56</v>
      </c>
      <c r="B72" s="207"/>
      <c r="C72" s="222" t="s">
        <v>361</v>
      </c>
      <c r="D72" s="209" t="s">
        <v>358</v>
      </c>
      <c r="E72" s="210">
        <v>24</v>
      </c>
      <c r="F72" s="211"/>
      <c r="G72" s="212">
        <f t="shared" si="13"/>
        <v>0</v>
      </c>
      <c r="H72" s="213"/>
    </row>
    <row r="73" spans="1:8" ht="79.2" x14ac:dyDescent="0.25">
      <c r="A73" s="206">
        <f t="shared" si="14"/>
        <v>57</v>
      </c>
      <c r="B73" s="207"/>
      <c r="C73" s="222" t="s">
        <v>362</v>
      </c>
      <c r="D73" s="209" t="s">
        <v>259</v>
      </c>
      <c r="E73" s="210">
        <v>1</v>
      </c>
      <c r="F73" s="211"/>
      <c r="G73" s="212">
        <f t="shared" si="13"/>
        <v>0</v>
      </c>
      <c r="H73" s="213"/>
    </row>
    <row r="74" spans="1:8" ht="39.6" x14ac:dyDescent="0.25">
      <c r="A74" s="206">
        <f t="shared" si="14"/>
        <v>58</v>
      </c>
      <c r="B74" s="207"/>
      <c r="C74" s="222" t="s">
        <v>363</v>
      </c>
      <c r="D74" s="209" t="s">
        <v>0</v>
      </c>
      <c r="E74" s="210">
        <v>2.5</v>
      </c>
      <c r="F74" s="211"/>
      <c r="G74" s="212">
        <f t="shared" si="13"/>
        <v>0</v>
      </c>
      <c r="H74" s="213"/>
    </row>
    <row r="75" spans="1:8" ht="66" x14ac:dyDescent="0.25">
      <c r="A75" s="206">
        <f t="shared" si="14"/>
        <v>59</v>
      </c>
      <c r="B75" s="206"/>
      <c r="C75" s="222" t="s">
        <v>364</v>
      </c>
      <c r="D75" s="209" t="s">
        <v>0</v>
      </c>
      <c r="E75" s="210">
        <v>1.5</v>
      </c>
      <c r="F75" s="211"/>
      <c r="G75" s="212">
        <f t="shared" si="13"/>
        <v>0</v>
      </c>
      <c r="H75" s="206"/>
    </row>
    <row r="76" spans="1:8" ht="66" x14ac:dyDescent="0.25">
      <c r="A76" s="206">
        <f t="shared" si="14"/>
        <v>60</v>
      </c>
      <c r="B76" s="207"/>
      <c r="C76" s="222" t="s">
        <v>365</v>
      </c>
      <c r="D76" s="209" t="s">
        <v>259</v>
      </c>
      <c r="E76" s="210">
        <v>1</v>
      </c>
      <c r="F76" s="211"/>
      <c r="G76" s="212">
        <f t="shared" si="13"/>
        <v>0</v>
      </c>
      <c r="H76" s="213"/>
    </row>
    <row r="77" spans="1:8" ht="52.8" x14ac:dyDescent="0.25">
      <c r="A77" s="206">
        <f t="shared" si="14"/>
        <v>61</v>
      </c>
      <c r="B77" s="207"/>
      <c r="C77" s="222" t="s">
        <v>366</v>
      </c>
      <c r="D77" s="209" t="s">
        <v>259</v>
      </c>
      <c r="E77" s="210">
        <v>1</v>
      </c>
      <c r="F77" s="211"/>
      <c r="G77" s="212">
        <f t="shared" si="13"/>
        <v>0</v>
      </c>
      <c r="H77" s="213"/>
    </row>
    <row r="78" spans="1:8" ht="39.6" x14ac:dyDescent="0.25">
      <c r="A78" s="206">
        <f t="shared" si="14"/>
        <v>62</v>
      </c>
      <c r="B78" s="207"/>
      <c r="C78" s="222" t="s">
        <v>367</v>
      </c>
      <c r="D78" s="209" t="s">
        <v>259</v>
      </c>
      <c r="E78" s="210">
        <v>1</v>
      </c>
      <c r="F78" s="211"/>
      <c r="G78" s="212">
        <f t="shared" si="13"/>
        <v>0</v>
      </c>
      <c r="H78" s="213"/>
    </row>
    <row r="79" spans="1:8" x14ac:dyDescent="0.25">
      <c r="A79" s="206">
        <f t="shared" si="14"/>
        <v>63</v>
      </c>
      <c r="B79" s="207"/>
      <c r="C79" s="222" t="s">
        <v>368</v>
      </c>
      <c r="D79" s="209" t="s">
        <v>259</v>
      </c>
      <c r="E79" s="210">
        <v>1</v>
      </c>
      <c r="F79" s="211"/>
      <c r="G79" s="212">
        <f t="shared" si="13"/>
        <v>0</v>
      </c>
      <c r="H79" s="213"/>
    </row>
    <row r="80" spans="1:8" x14ac:dyDescent="0.25">
      <c r="A80" s="206">
        <f t="shared" si="14"/>
        <v>64</v>
      </c>
      <c r="B80" s="207"/>
      <c r="C80" s="222" t="s">
        <v>369</v>
      </c>
      <c r="D80" s="209" t="s">
        <v>0</v>
      </c>
      <c r="E80" s="210">
        <v>4</v>
      </c>
      <c r="F80" s="211"/>
      <c r="G80" s="212">
        <f t="shared" si="13"/>
        <v>0</v>
      </c>
      <c r="H80" s="213"/>
    </row>
    <row r="81" spans="1:8" ht="26.4" x14ac:dyDescent="0.25">
      <c r="A81" s="206">
        <f t="shared" si="14"/>
        <v>65</v>
      </c>
      <c r="B81" s="207"/>
      <c r="C81" s="222" t="s">
        <v>370</v>
      </c>
      <c r="D81" s="209" t="s">
        <v>0</v>
      </c>
      <c r="E81" s="210">
        <v>1</v>
      </c>
      <c r="F81" s="211"/>
      <c r="G81" s="212">
        <f t="shared" si="13"/>
        <v>0</v>
      </c>
      <c r="H81" s="213"/>
    </row>
  </sheetData>
  <pageMargins left="0.7" right="0.7" top="0.78740157499999996" bottom="0.78740157499999996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9" zoomScaleNormal="100" workbookViewId="0">
      <selection activeCell="F5" sqref="F5:G47"/>
    </sheetView>
  </sheetViews>
  <sheetFormatPr defaultRowHeight="13.2" x14ac:dyDescent="0.25"/>
  <cols>
    <col min="1" max="1" width="8.88671875" customWidth="1"/>
    <col min="3" max="3" width="48.88671875" customWidth="1"/>
    <col min="9" max="9" width="14" customWidth="1"/>
  </cols>
  <sheetData>
    <row r="1" spans="1:11" ht="13.8" x14ac:dyDescent="0.3">
      <c r="A1" s="223" t="s">
        <v>371</v>
      </c>
      <c r="B1" s="223" t="s">
        <v>372</v>
      </c>
      <c r="C1" s="224" t="s">
        <v>5</v>
      </c>
      <c r="D1" s="223" t="s">
        <v>373</v>
      </c>
      <c r="E1" s="225" t="s">
        <v>374</v>
      </c>
      <c r="F1" s="225" t="s">
        <v>375</v>
      </c>
      <c r="G1" s="225" t="s">
        <v>30</v>
      </c>
      <c r="H1" s="225" t="s">
        <v>376</v>
      </c>
      <c r="I1" s="225" t="s">
        <v>1</v>
      </c>
      <c r="J1" s="225" t="s">
        <v>377</v>
      </c>
      <c r="K1" s="225" t="s">
        <v>378</v>
      </c>
    </row>
    <row r="2" spans="1:11" ht="16.8" x14ac:dyDescent="0.4">
      <c r="A2" s="226" t="s">
        <v>379</v>
      </c>
      <c r="B2" s="226" t="s">
        <v>379</v>
      </c>
      <c r="C2" s="227" t="s">
        <v>380</v>
      </c>
      <c r="D2" s="226" t="s">
        <v>379</v>
      </c>
      <c r="E2" s="228"/>
      <c r="F2" s="228"/>
      <c r="G2" s="228"/>
      <c r="H2" s="228"/>
      <c r="I2" s="228"/>
      <c r="J2" s="228"/>
      <c r="K2" s="228"/>
    </row>
    <row r="3" spans="1:11" ht="15" x14ac:dyDescent="0.35">
      <c r="A3" s="229" t="s">
        <v>379</v>
      </c>
      <c r="B3" s="229" t="s">
        <v>379</v>
      </c>
      <c r="C3" s="230" t="s">
        <v>381</v>
      </c>
      <c r="D3" s="229" t="s">
        <v>379</v>
      </c>
      <c r="E3" s="231"/>
      <c r="F3" s="231"/>
      <c r="G3" s="231"/>
      <c r="H3" s="231"/>
      <c r="I3" s="231"/>
      <c r="J3" s="231"/>
      <c r="K3" s="231"/>
    </row>
    <row r="4" spans="1:11" ht="15" x14ac:dyDescent="0.35">
      <c r="A4" s="232" t="s">
        <v>382</v>
      </c>
      <c r="B4" s="232" t="s">
        <v>379</v>
      </c>
      <c r="C4" s="233" t="s">
        <v>383</v>
      </c>
      <c r="D4" s="232" t="s">
        <v>379</v>
      </c>
      <c r="E4" s="234"/>
      <c r="F4" s="234"/>
      <c r="G4" s="234"/>
      <c r="H4" s="234"/>
      <c r="I4" s="234"/>
      <c r="J4" s="234"/>
      <c r="K4" s="234"/>
    </row>
    <row r="5" spans="1:11" ht="92.4" x14ac:dyDescent="0.3">
      <c r="A5" s="235" t="s">
        <v>384</v>
      </c>
      <c r="B5" s="235" t="s">
        <v>52</v>
      </c>
      <c r="C5" s="236" t="s">
        <v>517</v>
      </c>
      <c r="D5" s="235" t="s">
        <v>259</v>
      </c>
      <c r="E5" s="237">
        <v>1</v>
      </c>
      <c r="F5" s="237"/>
      <c r="G5" s="237"/>
      <c r="H5" s="237">
        <f>G5+F5</f>
        <v>0</v>
      </c>
      <c r="I5" s="237">
        <f>H5*E5</f>
        <v>0</v>
      </c>
      <c r="J5" s="237">
        <v>826</v>
      </c>
      <c r="K5" s="237">
        <v>826</v>
      </c>
    </row>
    <row r="6" spans="1:11" ht="92.4" x14ac:dyDescent="0.3">
      <c r="A6" s="235" t="s">
        <v>384</v>
      </c>
      <c r="B6" s="235" t="s">
        <v>54</v>
      </c>
      <c r="C6" s="236" t="s">
        <v>516</v>
      </c>
      <c r="D6" s="235" t="s">
        <v>259</v>
      </c>
      <c r="E6" s="237">
        <v>1</v>
      </c>
      <c r="F6" s="237"/>
      <c r="G6" s="237"/>
      <c r="H6" s="237">
        <f t="shared" ref="H6:H33" si="0">G6+F6</f>
        <v>0</v>
      </c>
      <c r="I6" s="237">
        <f t="shared" ref="I6:I33" si="1">H6*E6</f>
        <v>0</v>
      </c>
      <c r="J6" s="237">
        <v>826</v>
      </c>
      <c r="K6" s="237">
        <v>826</v>
      </c>
    </row>
    <row r="7" spans="1:11" ht="39.6" x14ac:dyDescent="0.3">
      <c r="A7" s="235" t="s">
        <v>385</v>
      </c>
      <c r="B7" s="235" t="s">
        <v>56</v>
      </c>
      <c r="C7" s="236" t="s">
        <v>386</v>
      </c>
      <c r="D7" s="235" t="s">
        <v>259</v>
      </c>
      <c r="E7" s="237">
        <v>2</v>
      </c>
      <c r="F7" s="237"/>
      <c r="G7" s="237"/>
      <c r="H7" s="237">
        <f t="shared" si="0"/>
        <v>0</v>
      </c>
      <c r="I7" s="237">
        <f t="shared" si="1"/>
        <v>0</v>
      </c>
      <c r="J7" s="237">
        <v>0</v>
      </c>
      <c r="K7" s="237">
        <v>0</v>
      </c>
    </row>
    <row r="8" spans="1:11" ht="30" x14ac:dyDescent="0.35">
      <c r="A8" s="232" t="s">
        <v>387</v>
      </c>
      <c r="B8" s="232"/>
      <c r="C8" s="233" t="s">
        <v>388</v>
      </c>
      <c r="D8" s="232" t="s">
        <v>379</v>
      </c>
      <c r="E8" s="234"/>
      <c r="F8" s="234"/>
      <c r="G8" s="234"/>
      <c r="H8" s="237">
        <f t="shared" si="0"/>
        <v>0</v>
      </c>
      <c r="I8" s="237">
        <f t="shared" si="1"/>
        <v>0</v>
      </c>
      <c r="J8" s="234"/>
      <c r="K8" s="234"/>
    </row>
    <row r="9" spans="1:11" ht="13.8" x14ac:dyDescent="0.3">
      <c r="A9" s="235" t="s">
        <v>389</v>
      </c>
      <c r="B9" s="235" t="s">
        <v>243</v>
      </c>
      <c r="C9" s="236" t="s">
        <v>390</v>
      </c>
      <c r="D9" s="235" t="s">
        <v>259</v>
      </c>
      <c r="E9" s="237">
        <v>12</v>
      </c>
      <c r="F9" s="237"/>
      <c r="G9" s="237"/>
      <c r="H9" s="237">
        <f t="shared" si="0"/>
        <v>0</v>
      </c>
      <c r="I9" s="237">
        <f t="shared" si="1"/>
        <v>0</v>
      </c>
      <c r="J9" s="237">
        <v>0</v>
      </c>
      <c r="K9" s="237">
        <v>0</v>
      </c>
    </row>
    <row r="10" spans="1:11" ht="60" x14ac:dyDescent="0.35">
      <c r="A10" s="232" t="s">
        <v>391</v>
      </c>
      <c r="B10" s="232" t="s">
        <v>379</v>
      </c>
      <c r="C10" s="233" t="s">
        <v>392</v>
      </c>
      <c r="D10" s="232" t="s">
        <v>379</v>
      </c>
      <c r="E10" s="234"/>
      <c r="F10" s="234"/>
      <c r="G10" s="234"/>
      <c r="H10" s="237">
        <f t="shared" si="0"/>
        <v>0</v>
      </c>
      <c r="I10" s="237">
        <f t="shared" si="1"/>
        <v>0</v>
      </c>
      <c r="J10" s="234"/>
      <c r="K10" s="234"/>
    </row>
    <row r="11" spans="1:11" ht="13.8" x14ac:dyDescent="0.3">
      <c r="A11" s="235" t="s">
        <v>393</v>
      </c>
      <c r="B11" s="235" t="s">
        <v>248</v>
      </c>
      <c r="C11" s="236" t="s">
        <v>394</v>
      </c>
      <c r="D11" s="235" t="s">
        <v>259</v>
      </c>
      <c r="E11" s="237">
        <v>2</v>
      </c>
      <c r="F11" s="237"/>
      <c r="G11" s="237"/>
      <c r="H11" s="237">
        <f t="shared" si="0"/>
        <v>0</v>
      </c>
      <c r="I11" s="237">
        <f t="shared" si="1"/>
        <v>0</v>
      </c>
      <c r="J11" s="237">
        <v>0</v>
      </c>
      <c r="K11" s="237">
        <v>0</v>
      </c>
    </row>
    <row r="12" spans="1:11" ht="15" x14ac:dyDescent="0.35">
      <c r="A12" s="232" t="s">
        <v>395</v>
      </c>
      <c r="B12" s="232" t="s">
        <v>468</v>
      </c>
      <c r="C12" s="233" t="s">
        <v>396</v>
      </c>
      <c r="D12" s="232" t="s">
        <v>379</v>
      </c>
      <c r="E12" s="234"/>
      <c r="F12" s="234"/>
      <c r="G12" s="234"/>
      <c r="H12" s="237">
        <f t="shared" si="0"/>
        <v>0</v>
      </c>
      <c r="I12" s="237">
        <f t="shared" si="1"/>
        <v>0</v>
      </c>
      <c r="J12" s="234"/>
      <c r="K12" s="234"/>
    </row>
    <row r="13" spans="1:11" ht="13.8" x14ac:dyDescent="0.3">
      <c r="A13" s="235" t="s">
        <v>397</v>
      </c>
      <c r="B13" s="235" t="s">
        <v>467</v>
      </c>
      <c r="C13" s="236" t="s">
        <v>398</v>
      </c>
      <c r="D13" s="235" t="s">
        <v>259</v>
      </c>
      <c r="E13" s="237">
        <v>8</v>
      </c>
      <c r="F13" s="237"/>
      <c r="G13" s="237"/>
      <c r="H13" s="237">
        <f t="shared" si="0"/>
        <v>0</v>
      </c>
      <c r="I13" s="237">
        <f t="shared" si="1"/>
        <v>0</v>
      </c>
      <c r="J13" s="237">
        <v>0</v>
      </c>
      <c r="K13" s="237">
        <v>0</v>
      </c>
    </row>
    <row r="14" spans="1:11" ht="15" x14ac:dyDescent="0.35">
      <c r="A14" s="232" t="s">
        <v>387</v>
      </c>
      <c r="B14" s="232" t="s">
        <v>379</v>
      </c>
      <c r="C14" s="233" t="s">
        <v>399</v>
      </c>
      <c r="D14" s="232" t="s">
        <v>379</v>
      </c>
      <c r="E14" s="234"/>
      <c r="F14" s="234"/>
      <c r="G14" s="234"/>
      <c r="H14" s="237">
        <f t="shared" si="0"/>
        <v>0</v>
      </c>
      <c r="I14" s="237">
        <f t="shared" si="1"/>
        <v>0</v>
      </c>
      <c r="J14" s="234"/>
      <c r="K14" s="234"/>
    </row>
    <row r="15" spans="1:11" ht="13.8" x14ac:dyDescent="0.3">
      <c r="A15" s="235" t="s">
        <v>400</v>
      </c>
      <c r="B15" s="235" t="s">
        <v>468</v>
      </c>
      <c r="C15" s="236" t="s">
        <v>401</v>
      </c>
      <c r="D15" s="235" t="s">
        <v>259</v>
      </c>
      <c r="E15" s="237">
        <v>3</v>
      </c>
      <c r="F15" s="237"/>
      <c r="G15" s="237"/>
      <c r="H15" s="237">
        <f t="shared" si="0"/>
        <v>0</v>
      </c>
      <c r="I15" s="237">
        <f t="shared" si="1"/>
        <v>0</v>
      </c>
      <c r="J15" s="237">
        <v>0</v>
      </c>
      <c r="K15" s="237">
        <v>0</v>
      </c>
    </row>
    <row r="16" spans="1:11" ht="15" x14ac:dyDescent="0.35">
      <c r="A16" s="232" t="s">
        <v>402</v>
      </c>
      <c r="B16" s="232" t="s">
        <v>379</v>
      </c>
      <c r="C16" s="233" t="s">
        <v>403</v>
      </c>
      <c r="D16" s="232" t="s">
        <v>379</v>
      </c>
      <c r="E16" s="234"/>
      <c r="F16" s="234"/>
      <c r="G16" s="234"/>
      <c r="H16" s="237">
        <f t="shared" si="0"/>
        <v>0</v>
      </c>
      <c r="I16" s="237">
        <f t="shared" si="1"/>
        <v>0</v>
      </c>
      <c r="J16" s="234"/>
      <c r="K16" s="234"/>
    </row>
    <row r="17" spans="1:11" ht="13.8" x14ac:dyDescent="0.3">
      <c r="A17" s="235" t="s">
        <v>404</v>
      </c>
      <c r="B17" s="235" t="s">
        <v>469</v>
      </c>
      <c r="C17" s="236" t="s">
        <v>405</v>
      </c>
      <c r="D17" s="235" t="s">
        <v>259</v>
      </c>
      <c r="E17" s="237">
        <v>2</v>
      </c>
      <c r="F17" s="237"/>
      <c r="G17" s="237"/>
      <c r="H17" s="237">
        <f t="shared" si="0"/>
        <v>0</v>
      </c>
      <c r="I17" s="237">
        <f t="shared" si="1"/>
        <v>0</v>
      </c>
      <c r="J17" s="237">
        <v>0</v>
      </c>
      <c r="K17" s="237">
        <v>0</v>
      </c>
    </row>
    <row r="18" spans="1:11" ht="13.8" x14ac:dyDescent="0.3">
      <c r="A18" s="235" t="s">
        <v>406</v>
      </c>
      <c r="B18" s="235" t="s">
        <v>470</v>
      </c>
      <c r="C18" s="236" t="s">
        <v>407</v>
      </c>
      <c r="D18" s="235" t="s">
        <v>259</v>
      </c>
      <c r="E18" s="237">
        <v>2</v>
      </c>
      <c r="F18" s="237"/>
      <c r="G18" s="237"/>
      <c r="H18" s="237">
        <f t="shared" si="0"/>
        <v>0</v>
      </c>
      <c r="I18" s="237">
        <f t="shared" si="1"/>
        <v>0</v>
      </c>
      <c r="J18" s="237">
        <v>0</v>
      </c>
      <c r="K18" s="237">
        <v>0</v>
      </c>
    </row>
    <row r="19" spans="1:11" ht="15" x14ac:dyDescent="0.35">
      <c r="A19" s="232" t="s">
        <v>408</v>
      </c>
      <c r="B19" s="232" t="s">
        <v>379</v>
      </c>
      <c r="C19" s="233" t="s">
        <v>409</v>
      </c>
      <c r="D19" s="232" t="s">
        <v>379</v>
      </c>
      <c r="E19" s="234"/>
      <c r="F19" s="234"/>
      <c r="G19" s="234"/>
      <c r="H19" s="237">
        <f t="shared" si="0"/>
        <v>0</v>
      </c>
      <c r="I19" s="237">
        <f t="shared" si="1"/>
        <v>0</v>
      </c>
      <c r="J19" s="234"/>
      <c r="K19" s="234"/>
    </row>
    <row r="20" spans="1:11" ht="13.8" x14ac:dyDescent="0.3">
      <c r="A20" s="235" t="s">
        <v>410</v>
      </c>
      <c r="B20" s="235" t="s">
        <v>471</v>
      </c>
      <c r="C20" s="236" t="s">
        <v>411</v>
      </c>
      <c r="D20" s="235" t="s">
        <v>259</v>
      </c>
      <c r="E20" s="237">
        <v>1</v>
      </c>
      <c r="F20" s="237"/>
      <c r="G20" s="237"/>
      <c r="H20" s="237">
        <f t="shared" si="0"/>
        <v>0</v>
      </c>
      <c r="I20" s="237">
        <f t="shared" si="1"/>
        <v>0</v>
      </c>
      <c r="J20" s="237">
        <v>0</v>
      </c>
      <c r="K20" s="237">
        <v>0</v>
      </c>
    </row>
    <row r="21" spans="1:11" ht="13.8" x14ac:dyDescent="0.3">
      <c r="A21" s="235" t="s">
        <v>412</v>
      </c>
      <c r="B21" s="235" t="s">
        <v>472</v>
      </c>
      <c r="C21" s="236" t="s">
        <v>413</v>
      </c>
      <c r="D21" s="235" t="s">
        <v>259</v>
      </c>
      <c r="E21" s="237">
        <v>1</v>
      </c>
      <c r="F21" s="237"/>
      <c r="G21" s="237"/>
      <c r="H21" s="237">
        <f t="shared" si="0"/>
        <v>0</v>
      </c>
      <c r="I21" s="237">
        <f t="shared" si="1"/>
        <v>0</v>
      </c>
      <c r="J21" s="237">
        <v>0</v>
      </c>
      <c r="K21" s="237">
        <v>0</v>
      </c>
    </row>
    <row r="22" spans="1:11" ht="15" x14ac:dyDescent="0.35">
      <c r="A22" s="232" t="s">
        <v>387</v>
      </c>
      <c r="B22" s="232" t="s">
        <v>379</v>
      </c>
      <c r="C22" s="233" t="s">
        <v>399</v>
      </c>
      <c r="D22" s="232" t="s">
        <v>379</v>
      </c>
      <c r="E22" s="234"/>
      <c r="F22" s="234"/>
      <c r="G22" s="234"/>
      <c r="H22" s="237">
        <f t="shared" si="0"/>
        <v>0</v>
      </c>
      <c r="I22" s="237">
        <f t="shared" si="1"/>
        <v>0</v>
      </c>
      <c r="J22" s="234"/>
      <c r="K22" s="234"/>
    </row>
    <row r="23" spans="1:11" ht="13.8" x14ac:dyDescent="0.3">
      <c r="A23" s="235" t="s">
        <v>414</v>
      </c>
      <c r="B23" s="235" t="s">
        <v>473</v>
      </c>
      <c r="C23" s="236" t="s">
        <v>415</v>
      </c>
      <c r="D23" s="235" t="s">
        <v>259</v>
      </c>
      <c r="E23" s="237">
        <v>17</v>
      </c>
      <c r="F23" s="237"/>
      <c r="G23" s="237"/>
      <c r="H23" s="237">
        <f t="shared" si="0"/>
        <v>0</v>
      </c>
      <c r="I23" s="237">
        <f t="shared" si="1"/>
        <v>0</v>
      </c>
      <c r="J23" s="237">
        <v>0</v>
      </c>
      <c r="K23" s="237">
        <v>0</v>
      </c>
    </row>
    <row r="24" spans="1:11" ht="15" x14ac:dyDescent="0.35">
      <c r="A24" s="232" t="s">
        <v>416</v>
      </c>
      <c r="B24" s="232" t="s">
        <v>379</v>
      </c>
      <c r="C24" s="233" t="s">
        <v>417</v>
      </c>
      <c r="D24" s="232" t="s">
        <v>379</v>
      </c>
      <c r="E24" s="234"/>
      <c r="F24" s="234"/>
      <c r="G24" s="234"/>
      <c r="H24" s="237">
        <f t="shared" si="0"/>
        <v>0</v>
      </c>
      <c r="I24" s="237">
        <f t="shared" si="1"/>
        <v>0</v>
      </c>
      <c r="J24" s="234"/>
      <c r="K24" s="234"/>
    </row>
    <row r="25" spans="1:11" ht="13.8" x14ac:dyDescent="0.3">
      <c r="A25" s="235" t="s">
        <v>418</v>
      </c>
      <c r="B25" s="235" t="s">
        <v>474</v>
      </c>
      <c r="C25" s="236" t="s">
        <v>419</v>
      </c>
      <c r="D25" s="235" t="s">
        <v>259</v>
      </c>
      <c r="E25" s="237">
        <v>1</v>
      </c>
      <c r="F25" s="237"/>
      <c r="G25" s="237"/>
      <c r="H25" s="237">
        <f t="shared" si="0"/>
        <v>0</v>
      </c>
      <c r="I25" s="237">
        <f t="shared" si="1"/>
        <v>0</v>
      </c>
      <c r="J25" s="237">
        <v>0</v>
      </c>
      <c r="K25" s="237">
        <v>0</v>
      </c>
    </row>
    <row r="26" spans="1:11" ht="15" x14ac:dyDescent="0.35">
      <c r="A26" s="232" t="s">
        <v>420</v>
      </c>
      <c r="B26" s="232" t="s">
        <v>379</v>
      </c>
      <c r="C26" s="233" t="s">
        <v>421</v>
      </c>
      <c r="D26" s="232" t="s">
        <v>379</v>
      </c>
      <c r="E26" s="234"/>
      <c r="F26" s="234"/>
      <c r="G26" s="234"/>
      <c r="H26" s="237">
        <f t="shared" si="0"/>
        <v>0</v>
      </c>
      <c r="I26" s="237">
        <f t="shared" si="1"/>
        <v>0</v>
      </c>
      <c r="J26" s="234"/>
      <c r="K26" s="234"/>
    </row>
    <row r="27" spans="1:11" ht="13.8" x14ac:dyDescent="0.3">
      <c r="A27" s="235" t="s">
        <v>422</v>
      </c>
      <c r="B27" s="235" t="s">
        <v>475</v>
      </c>
      <c r="C27" s="236" t="s">
        <v>423</v>
      </c>
      <c r="D27" s="235" t="s">
        <v>259</v>
      </c>
      <c r="E27" s="237">
        <v>2</v>
      </c>
      <c r="F27" s="237"/>
      <c r="G27" s="237"/>
      <c r="H27" s="237">
        <f t="shared" si="0"/>
        <v>0</v>
      </c>
      <c r="I27" s="237">
        <f t="shared" si="1"/>
        <v>0</v>
      </c>
      <c r="J27" s="237">
        <v>1.5</v>
      </c>
      <c r="K27" s="237">
        <v>3</v>
      </c>
    </row>
    <row r="28" spans="1:11" ht="15" x14ac:dyDescent="0.35">
      <c r="A28" s="232" t="s">
        <v>424</v>
      </c>
      <c r="B28" s="232" t="s">
        <v>379</v>
      </c>
      <c r="C28" s="233" t="s">
        <v>425</v>
      </c>
      <c r="D28" s="232" t="s">
        <v>379</v>
      </c>
      <c r="E28" s="234"/>
      <c r="F28" s="234"/>
      <c r="G28" s="234"/>
      <c r="H28" s="237">
        <f t="shared" si="0"/>
        <v>0</v>
      </c>
      <c r="I28" s="237">
        <f t="shared" si="1"/>
        <v>0</v>
      </c>
      <c r="J28" s="234"/>
      <c r="K28" s="234"/>
    </row>
    <row r="29" spans="1:11" ht="13.8" x14ac:dyDescent="0.3">
      <c r="A29" s="235" t="s">
        <v>426</v>
      </c>
      <c r="B29" s="235" t="s">
        <v>476</v>
      </c>
      <c r="C29" s="236" t="s">
        <v>427</v>
      </c>
      <c r="D29" s="235" t="s">
        <v>259</v>
      </c>
      <c r="E29" s="237">
        <v>8</v>
      </c>
      <c r="F29" s="237"/>
      <c r="G29" s="237"/>
      <c r="H29" s="237">
        <f t="shared" si="0"/>
        <v>0</v>
      </c>
      <c r="I29" s="237">
        <f t="shared" si="1"/>
        <v>0</v>
      </c>
      <c r="J29" s="237">
        <v>0</v>
      </c>
      <c r="K29" s="237">
        <v>0</v>
      </c>
    </row>
    <row r="30" spans="1:11" ht="15" x14ac:dyDescent="0.35">
      <c r="A30" s="232" t="s">
        <v>408</v>
      </c>
      <c r="B30" s="232" t="s">
        <v>379</v>
      </c>
      <c r="C30" s="233" t="s">
        <v>409</v>
      </c>
      <c r="D30" s="232" t="s">
        <v>379</v>
      </c>
      <c r="E30" s="234"/>
      <c r="F30" s="234"/>
      <c r="G30" s="234"/>
      <c r="H30" s="237">
        <f t="shared" si="0"/>
        <v>0</v>
      </c>
      <c r="I30" s="237">
        <f t="shared" si="1"/>
        <v>0</v>
      </c>
      <c r="J30" s="234"/>
      <c r="K30" s="234"/>
    </row>
    <row r="31" spans="1:11" ht="13.8" x14ac:dyDescent="0.3">
      <c r="A31" s="235" t="s">
        <v>428</v>
      </c>
      <c r="B31" s="235" t="s">
        <v>478</v>
      </c>
      <c r="C31" s="236" t="s">
        <v>429</v>
      </c>
      <c r="D31" s="235" t="s">
        <v>259</v>
      </c>
      <c r="E31" s="237">
        <v>2</v>
      </c>
      <c r="F31" s="237"/>
      <c r="G31" s="237"/>
      <c r="H31" s="237">
        <f t="shared" si="0"/>
        <v>0</v>
      </c>
      <c r="I31" s="237">
        <f t="shared" si="1"/>
        <v>0</v>
      </c>
      <c r="J31" s="237">
        <v>0.5</v>
      </c>
      <c r="K31" s="237">
        <v>0.5</v>
      </c>
    </row>
    <row r="32" spans="1:11" ht="13.8" x14ac:dyDescent="0.3">
      <c r="A32" s="235" t="s">
        <v>410</v>
      </c>
      <c r="B32" s="235" t="s">
        <v>477</v>
      </c>
      <c r="C32" s="236" t="s">
        <v>411</v>
      </c>
      <c r="D32" s="235" t="s">
        <v>259</v>
      </c>
      <c r="E32" s="237">
        <v>2</v>
      </c>
      <c r="F32" s="237"/>
      <c r="G32" s="237"/>
      <c r="H32" s="237">
        <f t="shared" si="0"/>
        <v>0</v>
      </c>
      <c r="I32" s="237">
        <f t="shared" si="1"/>
        <v>0</v>
      </c>
      <c r="J32" s="237">
        <v>0</v>
      </c>
      <c r="K32" s="237">
        <v>0</v>
      </c>
    </row>
    <row r="33" spans="1:11" ht="30" x14ac:dyDescent="0.35">
      <c r="A33" s="232" t="s">
        <v>430</v>
      </c>
      <c r="B33" s="232" t="s">
        <v>379</v>
      </c>
      <c r="C33" s="233" t="s">
        <v>431</v>
      </c>
      <c r="D33" s="232" t="s">
        <v>379</v>
      </c>
      <c r="E33" s="234"/>
      <c r="F33" s="234"/>
      <c r="G33" s="234"/>
      <c r="H33" s="237">
        <f t="shared" si="0"/>
        <v>0</v>
      </c>
      <c r="I33" s="237">
        <f t="shared" si="1"/>
        <v>0</v>
      </c>
      <c r="J33" s="234"/>
      <c r="K33" s="234"/>
    </row>
    <row r="34" spans="1:11" ht="13.8" x14ac:dyDescent="0.3">
      <c r="A34" s="235" t="s">
        <v>432</v>
      </c>
      <c r="B34" s="235" t="s">
        <v>479</v>
      </c>
      <c r="C34" s="236" t="s">
        <v>433</v>
      </c>
      <c r="D34" s="235" t="s">
        <v>263</v>
      </c>
      <c r="E34" s="237">
        <v>44</v>
      </c>
      <c r="F34" s="237"/>
      <c r="G34" s="237"/>
      <c r="H34" s="237">
        <f>G34+F34</f>
        <v>0</v>
      </c>
      <c r="I34" s="237">
        <f>H34*E34</f>
        <v>0</v>
      </c>
      <c r="J34" s="237">
        <v>19</v>
      </c>
      <c r="K34" s="237">
        <v>475</v>
      </c>
    </row>
    <row r="35" spans="1:11" ht="16.8" x14ac:dyDescent="0.4">
      <c r="A35" s="226" t="s">
        <v>379</v>
      </c>
      <c r="B35" s="226" t="s">
        <v>379</v>
      </c>
      <c r="C35" s="227" t="s">
        <v>434</v>
      </c>
      <c r="D35" s="226" t="s">
        <v>379</v>
      </c>
      <c r="E35" s="228"/>
      <c r="F35" s="228"/>
      <c r="G35" s="228"/>
      <c r="H35" s="237">
        <f t="shared" ref="H35:H48" si="2">G35+F35</f>
        <v>0</v>
      </c>
      <c r="I35" s="228">
        <f>SUM(I3:I34)</f>
        <v>0</v>
      </c>
      <c r="J35" s="228"/>
      <c r="K35" s="228"/>
    </row>
    <row r="36" spans="1:11" ht="16.8" x14ac:dyDescent="0.4">
      <c r="A36" s="226" t="s">
        <v>379</v>
      </c>
      <c r="B36" s="226" t="s">
        <v>379</v>
      </c>
      <c r="C36" s="227" t="s">
        <v>435</v>
      </c>
      <c r="D36" s="226" t="s">
        <v>379</v>
      </c>
      <c r="E36" s="228"/>
      <c r="F36" s="228"/>
      <c r="G36" s="228"/>
      <c r="H36" s="237">
        <f t="shared" si="2"/>
        <v>0</v>
      </c>
      <c r="I36" s="228"/>
      <c r="J36" s="228"/>
      <c r="K36" s="228"/>
    </row>
    <row r="37" spans="1:11" ht="26.4" x14ac:dyDescent="0.3">
      <c r="A37" s="235" t="s">
        <v>436</v>
      </c>
      <c r="B37" s="235" t="s">
        <v>480</v>
      </c>
      <c r="C37" s="236" t="s">
        <v>437</v>
      </c>
      <c r="D37" s="235" t="s">
        <v>358</v>
      </c>
      <c r="E37" s="237">
        <v>30</v>
      </c>
      <c r="F37" s="237"/>
      <c r="G37" s="237"/>
      <c r="H37" s="237">
        <f t="shared" si="2"/>
        <v>0</v>
      </c>
      <c r="I37" s="237">
        <f>H37*E37</f>
        <v>0</v>
      </c>
      <c r="J37" s="237">
        <v>0</v>
      </c>
      <c r="K37" s="237">
        <v>0</v>
      </c>
    </row>
    <row r="38" spans="1:11" ht="13.8" x14ac:dyDescent="0.3">
      <c r="A38" s="235" t="s">
        <v>438</v>
      </c>
      <c r="B38" s="235" t="s">
        <v>481</v>
      </c>
      <c r="C38" s="236" t="s">
        <v>439</v>
      </c>
      <c r="D38" s="235" t="s">
        <v>358</v>
      </c>
      <c r="E38" s="237">
        <v>20</v>
      </c>
      <c r="F38" s="237"/>
      <c r="G38" s="237"/>
      <c r="H38" s="237">
        <f t="shared" si="2"/>
        <v>0</v>
      </c>
      <c r="I38" s="237">
        <f t="shared" ref="I38:I39" si="3">H38*E38</f>
        <v>0</v>
      </c>
      <c r="J38" s="237">
        <v>0</v>
      </c>
      <c r="K38" s="237">
        <v>0</v>
      </c>
    </row>
    <row r="39" spans="1:11" ht="13.8" x14ac:dyDescent="0.3">
      <c r="A39" s="235" t="s">
        <v>440</v>
      </c>
      <c r="B39" s="235" t="s">
        <v>482</v>
      </c>
      <c r="C39" s="236" t="s">
        <v>441</v>
      </c>
      <c r="D39" s="235" t="s">
        <v>358</v>
      </c>
      <c r="E39" s="237">
        <v>20</v>
      </c>
      <c r="F39" s="237"/>
      <c r="G39" s="237"/>
      <c r="H39" s="237">
        <f t="shared" si="2"/>
        <v>0</v>
      </c>
      <c r="I39" s="237">
        <f t="shared" si="3"/>
        <v>0</v>
      </c>
      <c r="J39" s="237">
        <v>0</v>
      </c>
      <c r="K39" s="237">
        <v>0</v>
      </c>
    </row>
    <row r="40" spans="1:11" ht="16.8" x14ac:dyDescent="0.4">
      <c r="A40" s="226" t="s">
        <v>379</v>
      </c>
      <c r="B40" s="226" t="s">
        <v>379</v>
      </c>
      <c r="C40" s="227" t="s">
        <v>442</v>
      </c>
      <c r="D40" s="226" t="s">
        <v>379</v>
      </c>
      <c r="E40" s="228"/>
      <c r="F40" s="228"/>
      <c r="G40" s="228"/>
      <c r="H40" s="237">
        <f t="shared" si="2"/>
        <v>0</v>
      </c>
      <c r="I40" s="228">
        <f>SUM(I37:I39)</f>
        <v>0</v>
      </c>
      <c r="J40" s="228"/>
      <c r="K40" s="228"/>
    </row>
    <row r="41" spans="1:11" ht="16.8" x14ac:dyDescent="0.4">
      <c r="A41" s="226" t="s">
        <v>379</v>
      </c>
      <c r="B41" s="226" t="s">
        <v>379</v>
      </c>
      <c r="C41" s="227" t="s">
        <v>443</v>
      </c>
      <c r="D41" s="226" t="s">
        <v>379</v>
      </c>
      <c r="E41" s="228"/>
      <c r="F41" s="228"/>
      <c r="G41" s="228"/>
      <c r="H41" s="237">
        <f t="shared" si="2"/>
        <v>0</v>
      </c>
      <c r="I41" s="228"/>
      <c r="J41" s="228"/>
      <c r="K41" s="228"/>
    </row>
    <row r="42" spans="1:11" ht="30" x14ac:dyDescent="0.35">
      <c r="A42" s="232" t="s">
        <v>444</v>
      </c>
      <c r="B42" s="232" t="s">
        <v>379</v>
      </c>
      <c r="C42" s="233" t="s">
        <v>445</v>
      </c>
      <c r="D42" s="232" t="s">
        <v>379</v>
      </c>
      <c r="E42" s="234"/>
      <c r="F42" s="234"/>
      <c r="G42" s="234"/>
      <c r="H42" s="237">
        <f t="shared" si="2"/>
        <v>0</v>
      </c>
      <c r="I42" s="234"/>
      <c r="J42" s="234"/>
      <c r="K42" s="234"/>
    </row>
    <row r="43" spans="1:11" ht="13.8" x14ac:dyDescent="0.3">
      <c r="A43" s="235" t="s">
        <v>446</v>
      </c>
      <c r="B43" s="235" t="s">
        <v>483</v>
      </c>
      <c r="C43" s="236" t="s">
        <v>447</v>
      </c>
      <c r="D43" s="235" t="s">
        <v>259</v>
      </c>
      <c r="E43" s="237">
        <v>1</v>
      </c>
      <c r="F43" s="237"/>
      <c r="G43" s="237"/>
      <c r="H43" s="237">
        <f t="shared" si="2"/>
        <v>0</v>
      </c>
      <c r="I43" s="237">
        <f>H43*E43</f>
        <v>0</v>
      </c>
      <c r="J43" s="237">
        <v>1</v>
      </c>
      <c r="K43" s="237">
        <v>1</v>
      </c>
    </row>
    <row r="44" spans="1:11" ht="30" x14ac:dyDescent="0.35">
      <c r="A44" s="232" t="s">
        <v>448</v>
      </c>
      <c r="B44" s="232" t="s">
        <v>379</v>
      </c>
      <c r="C44" s="233" t="s">
        <v>449</v>
      </c>
      <c r="D44" s="232" t="s">
        <v>379</v>
      </c>
      <c r="E44" s="234"/>
      <c r="F44" s="234"/>
      <c r="G44" s="234"/>
      <c r="H44" s="237">
        <f t="shared" si="2"/>
        <v>0</v>
      </c>
      <c r="I44" s="237">
        <f t="shared" ref="I44:I47" si="4">H44*E44</f>
        <v>0</v>
      </c>
      <c r="J44" s="234"/>
      <c r="K44" s="234"/>
    </row>
    <row r="45" spans="1:11" ht="13.8" x14ac:dyDescent="0.3">
      <c r="A45" s="235" t="s">
        <v>450</v>
      </c>
      <c r="B45" s="235" t="s">
        <v>484</v>
      </c>
      <c r="C45" s="236" t="s">
        <v>447</v>
      </c>
      <c r="D45" s="235" t="s">
        <v>259</v>
      </c>
      <c r="E45" s="237">
        <v>1</v>
      </c>
      <c r="F45" s="237"/>
      <c r="G45" s="237"/>
      <c r="H45" s="237">
        <f t="shared" si="2"/>
        <v>0</v>
      </c>
      <c r="I45" s="237">
        <f t="shared" si="4"/>
        <v>0</v>
      </c>
      <c r="J45" s="237">
        <v>0</v>
      </c>
      <c r="K45" s="237">
        <v>0</v>
      </c>
    </row>
    <row r="46" spans="1:11" ht="30" x14ac:dyDescent="0.35">
      <c r="A46" s="232" t="s">
        <v>451</v>
      </c>
      <c r="B46" s="232" t="s">
        <v>379</v>
      </c>
      <c r="C46" s="233" t="s">
        <v>452</v>
      </c>
      <c r="D46" s="232" t="s">
        <v>379</v>
      </c>
      <c r="E46" s="234"/>
      <c r="F46" s="234"/>
      <c r="G46" s="234"/>
      <c r="H46" s="237">
        <f t="shared" si="2"/>
        <v>0</v>
      </c>
      <c r="I46" s="237">
        <f t="shared" si="4"/>
        <v>0</v>
      </c>
      <c r="J46" s="234"/>
      <c r="K46" s="234"/>
    </row>
    <row r="47" spans="1:11" ht="13.8" x14ac:dyDescent="0.3">
      <c r="A47" s="235" t="s">
        <v>453</v>
      </c>
      <c r="B47" s="235" t="s">
        <v>485</v>
      </c>
      <c r="C47" s="236" t="s">
        <v>447</v>
      </c>
      <c r="D47" s="235" t="s">
        <v>259</v>
      </c>
      <c r="E47" s="237">
        <v>1</v>
      </c>
      <c r="F47" s="237"/>
      <c r="G47" s="237"/>
      <c r="H47" s="237">
        <f t="shared" si="2"/>
        <v>0</v>
      </c>
      <c r="I47" s="237">
        <f t="shared" si="4"/>
        <v>0</v>
      </c>
      <c r="J47" s="237">
        <v>0</v>
      </c>
      <c r="K47" s="237">
        <v>0</v>
      </c>
    </row>
    <row r="48" spans="1:11" ht="16.8" x14ac:dyDescent="0.4">
      <c r="A48" s="226" t="s">
        <v>379</v>
      </c>
      <c r="B48" s="226" t="s">
        <v>379</v>
      </c>
      <c r="C48" s="227" t="s">
        <v>454</v>
      </c>
      <c r="D48" s="226" t="s">
        <v>379</v>
      </c>
      <c r="E48" s="228"/>
      <c r="F48" s="228"/>
      <c r="G48" s="228"/>
      <c r="H48" s="237">
        <f t="shared" si="2"/>
        <v>0</v>
      </c>
      <c r="I48" s="228">
        <f>SUM(I43:I47)</f>
        <v>0</v>
      </c>
      <c r="J48" s="228"/>
      <c r="K48" s="228">
        <v>1</v>
      </c>
    </row>
    <row r="49" spans="1:11" ht="13.8" x14ac:dyDescent="0.3">
      <c r="A49" s="235" t="s">
        <v>379</v>
      </c>
      <c r="B49" s="235" t="s">
        <v>379</v>
      </c>
      <c r="C49" s="236" t="s">
        <v>379</v>
      </c>
      <c r="D49" s="235" t="s">
        <v>379</v>
      </c>
      <c r="E49" s="237"/>
      <c r="F49" s="237"/>
      <c r="G49" s="237"/>
      <c r="H49" s="237"/>
      <c r="I49" s="237"/>
      <c r="J49" s="237"/>
      <c r="K49" s="237"/>
    </row>
    <row r="50" spans="1:11" ht="18" x14ac:dyDescent="0.35">
      <c r="A50" s="238"/>
      <c r="B50" s="238"/>
      <c r="C50" s="239" t="s">
        <v>455</v>
      </c>
      <c r="D50" s="238"/>
      <c r="E50" s="240"/>
      <c r="F50" s="240"/>
      <c r="G50" s="240"/>
      <c r="H50" s="240"/>
      <c r="I50" s="240">
        <f>I48+I40+I35</f>
        <v>0</v>
      </c>
      <c r="J50" s="240"/>
      <c r="K50" s="240"/>
    </row>
  </sheetData>
  <pageMargins left="0.7" right="0.7" top="0.78740157499999996" bottom="0.78740157499999996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Normal="100" workbookViewId="0">
      <selection activeCell="E12" sqref="E12"/>
    </sheetView>
  </sheetViews>
  <sheetFormatPr defaultRowHeight="13.2" x14ac:dyDescent="0.25"/>
  <sheetData>
    <row r="1" spans="1:4" ht="14.4" x14ac:dyDescent="0.3">
      <c r="A1" s="216" t="s">
        <v>501</v>
      </c>
      <c r="B1" s="216"/>
      <c r="C1" s="216"/>
      <c r="D1" s="216"/>
    </row>
    <row r="2" spans="1:4" ht="14.4" x14ac:dyDescent="0.3">
      <c r="A2" s="241" t="s">
        <v>456</v>
      </c>
      <c r="B2" s="241" t="s">
        <v>457</v>
      </c>
      <c r="C2" s="241" t="s">
        <v>259</v>
      </c>
      <c r="D2" s="241" t="s">
        <v>458</v>
      </c>
    </row>
    <row r="3" spans="1:4" ht="14.4" x14ac:dyDescent="0.3">
      <c r="A3" s="241" t="s">
        <v>459</v>
      </c>
      <c r="B3" s="241"/>
      <c r="C3" s="241">
        <v>40</v>
      </c>
      <c r="D3" s="241">
        <f>B3*C3</f>
        <v>0</v>
      </c>
    </row>
    <row r="4" spans="1:4" ht="14.4" x14ac:dyDescent="0.3">
      <c r="A4" s="241" t="s">
        <v>460</v>
      </c>
      <c r="B4" s="241"/>
      <c r="C4" s="241"/>
      <c r="D4" s="241">
        <v>0</v>
      </c>
    </row>
    <row r="5" spans="1:4" ht="14.4" x14ac:dyDescent="0.3">
      <c r="A5" s="241" t="s">
        <v>461</v>
      </c>
      <c r="B5" s="241"/>
      <c r="C5" s="241"/>
      <c r="D5" s="241">
        <v>0</v>
      </c>
    </row>
    <row r="6" spans="1:4" ht="14.4" x14ac:dyDescent="0.3">
      <c r="A6" s="241" t="s">
        <v>462</v>
      </c>
      <c r="B6" s="241"/>
      <c r="C6" s="241"/>
      <c r="D6" s="241">
        <v>0</v>
      </c>
    </row>
    <row r="7" spans="1:4" ht="14.4" x14ac:dyDescent="0.3">
      <c r="A7" s="241" t="s">
        <v>463</v>
      </c>
      <c r="B7" s="241"/>
      <c r="C7" s="241"/>
      <c r="D7" s="241">
        <v>0</v>
      </c>
    </row>
    <row r="8" spans="1:4" ht="14.4" x14ac:dyDescent="0.3">
      <c r="A8" s="241" t="s">
        <v>464</v>
      </c>
      <c r="B8" s="241"/>
      <c r="C8" s="241"/>
      <c r="D8" s="241">
        <v>0</v>
      </c>
    </row>
    <row r="9" spans="1:4" ht="14.4" x14ac:dyDescent="0.3">
      <c r="A9" s="241" t="s">
        <v>466</v>
      </c>
      <c r="B9" s="241"/>
      <c r="C9" s="241"/>
      <c r="D9" s="241">
        <f>SUM(D3:D8)</f>
        <v>0</v>
      </c>
    </row>
    <row r="10" spans="1:4" ht="14.4" x14ac:dyDescent="0.3">
      <c r="A10" s="241" t="s">
        <v>465</v>
      </c>
      <c r="B10" s="241"/>
      <c r="C10" s="241"/>
      <c r="D10" s="241">
        <v>0</v>
      </c>
    </row>
    <row r="11" spans="1:4" ht="14.4" x14ac:dyDescent="0.3">
      <c r="A11" s="242" t="s">
        <v>466</v>
      </c>
      <c r="B11" s="242"/>
      <c r="C11" s="242"/>
      <c r="D11" s="242">
        <f>D9+D10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45</vt:i4>
      </vt:variant>
    </vt:vector>
  </HeadingPairs>
  <TitlesOfParts>
    <vt:vector size="52" baseType="lpstr">
      <vt:lpstr>Pokyny pro vyplnění</vt:lpstr>
      <vt:lpstr>Stavba</vt:lpstr>
      <vt:lpstr>VzorPolozky</vt:lpstr>
      <vt:lpstr>Rozpočet Pol</vt:lpstr>
      <vt:lpstr>Vytápění</vt:lpstr>
      <vt:lpstr>VZT</vt:lpstr>
      <vt:lpstr>FVE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Stanislav</cp:lastModifiedBy>
  <cp:lastPrinted>2022-09-14T09:19:37Z</cp:lastPrinted>
  <dcterms:created xsi:type="dcterms:W3CDTF">2009-04-08T07:15:50Z</dcterms:created>
  <dcterms:modified xsi:type="dcterms:W3CDTF">2023-01-30T15:41:55Z</dcterms:modified>
</cp:coreProperties>
</file>