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O:\internet\dokumenty na internet\2022\leden\"/>
    </mc:Choice>
  </mc:AlternateContent>
  <xr:revisionPtr revIDLastSave="0" documentId="8_{9D501791-7540-43DE-A25F-DA6C2C4E7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SO 01 - Splašková kanalizace" sheetId="2" r:id="rId2"/>
    <sheet name="SO 02 - Dešťová kanalizace" sheetId="3" r:id="rId3"/>
    <sheet name="VRN - Vedlejší a ostatní ..." sheetId="4" r:id="rId4"/>
    <sheet name="Pokyny pro vyplnění" sheetId="5" r:id="rId5"/>
  </sheets>
  <definedNames>
    <definedName name="_xlnm._FilterDatabase" localSheetId="1" hidden="1">'SO 01 - Splašková kanalizace'!$C$87:$K$269</definedName>
    <definedName name="_xlnm._FilterDatabase" localSheetId="2" hidden="1">'SO 02 - Dešťová kanalizace'!$C$85:$K$187</definedName>
    <definedName name="_xlnm._FilterDatabase" localSheetId="3" hidden="1">'VRN - Vedlejší a ostatní ...'!$C$82:$K$93</definedName>
    <definedName name="_xlnm.Print_Titles" localSheetId="0">'Rekapitulace stavby'!$52:$52</definedName>
    <definedName name="_xlnm.Print_Titles" localSheetId="1">'SO 01 - Splašková kanalizace'!$87:$87</definedName>
    <definedName name="_xlnm.Print_Titles" localSheetId="2">'SO 02 - Dešťová kanalizace'!$85:$85</definedName>
    <definedName name="_xlnm.Print_Titles" localSheetId="3">'VRN - Vedlejší a ostatní ...'!$82:$82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  <definedName name="_xlnm.Print_Area" localSheetId="1">'SO 01 - Splašková kanalizace'!$C$4:$J$39,'SO 01 - Splašková kanalizace'!$C$45:$J$69,'SO 01 - Splašková kanalizace'!$C$75:$K$269</definedName>
    <definedName name="_xlnm.Print_Area" localSheetId="2">'SO 02 - Dešťová kanalizace'!$C$4:$J$39,'SO 02 - Dešťová kanalizace'!$C$45:$J$67,'SO 02 - Dešťová kanalizace'!$C$73:$K$187</definedName>
    <definedName name="_xlnm.Print_Area" localSheetId="3">'VRN - Vedlejší a ostatní ...'!$C$4:$J$39,'VRN - Vedlejší a ostatní ...'!$C$45:$J$64,'VRN - Vedlejší a ostatní ...'!$C$70:$K$93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57" i="1" s="1"/>
  <c r="J35" i="4"/>
  <c r="AX57" i="1" s="1"/>
  <c r="BI93" i="4"/>
  <c r="BH93" i="4"/>
  <c r="BG93" i="4"/>
  <c r="BF93" i="4"/>
  <c r="T93" i="4"/>
  <c r="R93" i="4"/>
  <c r="P93" i="4"/>
  <c r="BI92" i="4"/>
  <c r="BH92" i="4"/>
  <c r="BG92" i="4"/>
  <c r="BF92" i="4"/>
  <c r="T92" i="4"/>
  <c r="R92" i="4"/>
  <c r="P92" i="4"/>
  <c r="BI90" i="4"/>
  <c r="BH90" i="4"/>
  <c r="BG90" i="4"/>
  <c r="BF90" i="4"/>
  <c r="T90" i="4"/>
  <c r="R90" i="4"/>
  <c r="P90" i="4"/>
  <c r="BI89" i="4"/>
  <c r="BH89" i="4"/>
  <c r="BG89" i="4"/>
  <c r="BF89" i="4"/>
  <c r="T89" i="4"/>
  <c r="R89" i="4"/>
  <c r="P89" i="4"/>
  <c r="BI87" i="4"/>
  <c r="BH87" i="4"/>
  <c r="BG87" i="4"/>
  <c r="BF87" i="4"/>
  <c r="T87" i="4"/>
  <c r="R87" i="4"/>
  <c r="P87" i="4"/>
  <c r="BI86" i="4"/>
  <c r="BH86" i="4"/>
  <c r="BG86" i="4"/>
  <c r="BF86" i="4"/>
  <c r="T86" i="4"/>
  <c r="R86" i="4"/>
  <c r="P86" i="4"/>
  <c r="J80" i="4"/>
  <c r="J79" i="4"/>
  <c r="F79" i="4"/>
  <c r="F77" i="4"/>
  <c r="E75" i="4"/>
  <c r="J55" i="4"/>
  <c r="J54" i="4"/>
  <c r="F54" i="4"/>
  <c r="F52" i="4"/>
  <c r="E50" i="4"/>
  <c r="J18" i="4"/>
  <c r="E18" i="4"/>
  <c r="F80" i="4" s="1"/>
  <c r="J17" i="4"/>
  <c r="J12" i="4"/>
  <c r="J77" i="4" s="1"/>
  <c r="E7" i="4"/>
  <c r="E48" i="4" s="1"/>
  <c r="J37" i="3"/>
  <c r="J36" i="3"/>
  <c r="AY56" i="1" s="1"/>
  <c r="J35" i="3"/>
  <c r="AX56" i="1" s="1"/>
  <c r="BI187" i="3"/>
  <c r="BH187" i="3"/>
  <c r="BG187" i="3"/>
  <c r="BF187" i="3"/>
  <c r="T187" i="3"/>
  <c r="T186" i="3" s="1"/>
  <c r="R187" i="3"/>
  <c r="R186" i="3" s="1"/>
  <c r="P187" i="3"/>
  <c r="P186" i="3" s="1"/>
  <c r="BI184" i="3"/>
  <c r="BH184" i="3"/>
  <c r="BG184" i="3"/>
  <c r="BF184" i="3"/>
  <c r="T184" i="3"/>
  <c r="R184" i="3"/>
  <c r="P184" i="3"/>
  <c r="BI182" i="3"/>
  <c r="BH182" i="3"/>
  <c r="BG182" i="3"/>
  <c r="BF182" i="3"/>
  <c r="T182" i="3"/>
  <c r="R182" i="3"/>
  <c r="P182" i="3"/>
  <c r="BI179" i="3"/>
  <c r="BH179" i="3"/>
  <c r="BG179" i="3"/>
  <c r="BF179" i="3"/>
  <c r="T179" i="3"/>
  <c r="R179" i="3"/>
  <c r="P179" i="3"/>
  <c r="BI177" i="3"/>
  <c r="BH177" i="3"/>
  <c r="BG177" i="3"/>
  <c r="BF177" i="3"/>
  <c r="T177" i="3"/>
  <c r="R177" i="3"/>
  <c r="P177" i="3"/>
  <c r="BI175" i="3"/>
  <c r="BH175" i="3"/>
  <c r="BG175" i="3"/>
  <c r="BF175" i="3"/>
  <c r="T175" i="3"/>
  <c r="R175" i="3"/>
  <c r="P175" i="3"/>
  <c r="BI174" i="3"/>
  <c r="BH174" i="3"/>
  <c r="BG174" i="3"/>
  <c r="BF174" i="3"/>
  <c r="T174" i="3"/>
  <c r="R174" i="3"/>
  <c r="P174" i="3"/>
  <c r="BI172" i="3"/>
  <c r="BH172" i="3"/>
  <c r="BG172" i="3"/>
  <c r="BF172" i="3"/>
  <c r="T172" i="3"/>
  <c r="R172" i="3"/>
  <c r="P172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9" i="3"/>
  <c r="BH169" i="3"/>
  <c r="BG169" i="3"/>
  <c r="BF169" i="3"/>
  <c r="T169" i="3"/>
  <c r="R169" i="3"/>
  <c r="P169" i="3"/>
  <c r="BI168" i="3"/>
  <c r="BH168" i="3"/>
  <c r="BG168" i="3"/>
  <c r="BF168" i="3"/>
  <c r="T168" i="3"/>
  <c r="R168" i="3"/>
  <c r="P168" i="3"/>
  <c r="BI167" i="3"/>
  <c r="BH167" i="3"/>
  <c r="BG167" i="3"/>
  <c r="BF167" i="3"/>
  <c r="T167" i="3"/>
  <c r="R167" i="3"/>
  <c r="P167" i="3"/>
  <c r="BI166" i="3"/>
  <c r="BH166" i="3"/>
  <c r="BG166" i="3"/>
  <c r="BF166" i="3"/>
  <c r="T166" i="3"/>
  <c r="R166" i="3"/>
  <c r="P166" i="3"/>
  <c r="BI164" i="3"/>
  <c r="BH164" i="3"/>
  <c r="BG164" i="3"/>
  <c r="BF164" i="3"/>
  <c r="T164" i="3"/>
  <c r="R164" i="3"/>
  <c r="P164" i="3"/>
  <c r="BI163" i="3"/>
  <c r="BH163" i="3"/>
  <c r="BG163" i="3"/>
  <c r="BF163" i="3"/>
  <c r="T163" i="3"/>
  <c r="R163" i="3"/>
  <c r="P163" i="3"/>
  <c r="BI162" i="3"/>
  <c r="BH162" i="3"/>
  <c r="BG162" i="3"/>
  <c r="BF162" i="3"/>
  <c r="T162" i="3"/>
  <c r="R162" i="3"/>
  <c r="P162" i="3"/>
  <c r="BI161" i="3"/>
  <c r="BH161" i="3"/>
  <c r="BG161" i="3"/>
  <c r="BF161" i="3"/>
  <c r="T161" i="3"/>
  <c r="R161" i="3"/>
  <c r="P161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8" i="3"/>
  <c r="BH158" i="3"/>
  <c r="BG158" i="3"/>
  <c r="BF158" i="3"/>
  <c r="T158" i="3"/>
  <c r="R158" i="3"/>
  <c r="P158" i="3"/>
  <c r="BI156" i="3"/>
  <c r="BH156" i="3"/>
  <c r="BG156" i="3"/>
  <c r="BF156" i="3"/>
  <c r="T156" i="3"/>
  <c r="R156" i="3"/>
  <c r="P156" i="3"/>
  <c r="BI154" i="3"/>
  <c r="BH154" i="3"/>
  <c r="BG154" i="3"/>
  <c r="BF154" i="3"/>
  <c r="T154" i="3"/>
  <c r="R154" i="3"/>
  <c r="P154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T149" i="3" s="1"/>
  <c r="R150" i="3"/>
  <c r="R149" i="3" s="1"/>
  <c r="P150" i="3"/>
  <c r="P149" i="3" s="1"/>
  <c r="BI147" i="3"/>
  <c r="BH147" i="3"/>
  <c r="BG147" i="3"/>
  <c r="BF147" i="3"/>
  <c r="T147" i="3"/>
  <c r="R147" i="3"/>
  <c r="P147" i="3"/>
  <c r="BI146" i="3"/>
  <c r="BH146" i="3"/>
  <c r="BG146" i="3"/>
  <c r="BF146" i="3"/>
  <c r="T146" i="3"/>
  <c r="R146" i="3"/>
  <c r="P146" i="3"/>
  <c r="BI145" i="3"/>
  <c r="BH145" i="3"/>
  <c r="BG145" i="3"/>
  <c r="BF145" i="3"/>
  <c r="T145" i="3"/>
  <c r="R145" i="3"/>
  <c r="P145" i="3"/>
  <c r="BI144" i="3"/>
  <c r="BH144" i="3"/>
  <c r="BG144" i="3"/>
  <c r="BF144" i="3"/>
  <c r="T144" i="3"/>
  <c r="R144" i="3"/>
  <c r="P144" i="3"/>
  <c r="BI143" i="3"/>
  <c r="BH143" i="3"/>
  <c r="BG143" i="3"/>
  <c r="BF143" i="3"/>
  <c r="T143" i="3"/>
  <c r="R143" i="3"/>
  <c r="P143" i="3"/>
  <c r="BI141" i="3"/>
  <c r="BH141" i="3"/>
  <c r="BG141" i="3"/>
  <c r="BF141" i="3"/>
  <c r="T141" i="3"/>
  <c r="R141" i="3"/>
  <c r="P141" i="3"/>
  <c r="BI139" i="3"/>
  <c r="BH139" i="3"/>
  <c r="BG139" i="3"/>
  <c r="BF139" i="3"/>
  <c r="T139" i="3"/>
  <c r="R139" i="3"/>
  <c r="P139" i="3"/>
  <c r="BI137" i="3"/>
  <c r="BH137" i="3"/>
  <c r="BG137" i="3"/>
  <c r="BF137" i="3"/>
  <c r="T137" i="3"/>
  <c r="R137" i="3"/>
  <c r="P137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30" i="3"/>
  <c r="BH130" i="3"/>
  <c r="BG130" i="3"/>
  <c r="BF130" i="3"/>
  <c r="T130" i="3"/>
  <c r="R130" i="3"/>
  <c r="P130" i="3"/>
  <c r="BI128" i="3"/>
  <c r="BH128" i="3"/>
  <c r="BG128" i="3"/>
  <c r="BF128" i="3"/>
  <c r="T128" i="3"/>
  <c r="R128" i="3"/>
  <c r="P128" i="3"/>
  <c r="BI125" i="3"/>
  <c r="BH125" i="3"/>
  <c r="BG125" i="3"/>
  <c r="BF125" i="3"/>
  <c r="T125" i="3"/>
  <c r="R125" i="3"/>
  <c r="P125" i="3"/>
  <c r="BI123" i="3"/>
  <c r="BH123" i="3"/>
  <c r="BG123" i="3"/>
  <c r="BF123" i="3"/>
  <c r="T123" i="3"/>
  <c r="R123" i="3"/>
  <c r="P123" i="3"/>
  <c r="BI121" i="3"/>
  <c r="BH121" i="3"/>
  <c r="BG121" i="3"/>
  <c r="BF121" i="3"/>
  <c r="T121" i="3"/>
  <c r="R121" i="3"/>
  <c r="P121" i="3"/>
  <c r="BI118" i="3"/>
  <c r="BH118" i="3"/>
  <c r="BG118" i="3"/>
  <c r="BF118" i="3"/>
  <c r="T118" i="3"/>
  <c r="R118" i="3"/>
  <c r="P118" i="3"/>
  <c r="BI117" i="3"/>
  <c r="BH117" i="3"/>
  <c r="BG117" i="3"/>
  <c r="BF117" i="3"/>
  <c r="T117" i="3"/>
  <c r="R117" i="3"/>
  <c r="P117" i="3"/>
  <c r="BI115" i="3"/>
  <c r="BH115" i="3"/>
  <c r="BG115" i="3"/>
  <c r="BF115" i="3"/>
  <c r="T115" i="3"/>
  <c r="R115" i="3"/>
  <c r="P115" i="3"/>
  <c r="BI114" i="3"/>
  <c r="BH114" i="3"/>
  <c r="BG114" i="3"/>
  <c r="BF114" i="3"/>
  <c r="T114" i="3"/>
  <c r="R114" i="3"/>
  <c r="P114" i="3"/>
  <c r="BI110" i="3"/>
  <c r="BH110" i="3"/>
  <c r="BG110" i="3"/>
  <c r="BF110" i="3"/>
  <c r="T110" i="3"/>
  <c r="R110" i="3"/>
  <c r="P110" i="3"/>
  <c r="BI109" i="3"/>
  <c r="BH109" i="3"/>
  <c r="BG109" i="3"/>
  <c r="BF109" i="3"/>
  <c r="T109" i="3"/>
  <c r="R109" i="3"/>
  <c r="P109" i="3"/>
  <c r="BI107" i="3"/>
  <c r="BH107" i="3"/>
  <c r="BG107" i="3"/>
  <c r="BF107" i="3"/>
  <c r="T107" i="3"/>
  <c r="R107" i="3"/>
  <c r="P107" i="3"/>
  <c r="BI105" i="3"/>
  <c r="BH105" i="3"/>
  <c r="BG105" i="3"/>
  <c r="BF105" i="3"/>
  <c r="T105" i="3"/>
  <c r="R105" i="3"/>
  <c r="P105" i="3"/>
  <c r="BI103" i="3"/>
  <c r="BH103" i="3"/>
  <c r="BG103" i="3"/>
  <c r="BF103" i="3"/>
  <c r="T103" i="3"/>
  <c r="R103" i="3"/>
  <c r="P103" i="3"/>
  <c r="BI101" i="3"/>
  <c r="BH101" i="3"/>
  <c r="BG101" i="3"/>
  <c r="BF101" i="3"/>
  <c r="T101" i="3"/>
  <c r="R101" i="3"/>
  <c r="P101" i="3"/>
  <c r="BI99" i="3"/>
  <c r="BH99" i="3"/>
  <c r="BG99" i="3"/>
  <c r="BF99" i="3"/>
  <c r="T99" i="3"/>
  <c r="R99" i="3"/>
  <c r="P99" i="3"/>
  <c r="BI96" i="3"/>
  <c r="BH96" i="3"/>
  <c r="BG96" i="3"/>
  <c r="BF96" i="3"/>
  <c r="T96" i="3"/>
  <c r="R96" i="3"/>
  <c r="P96" i="3"/>
  <c r="BI94" i="3"/>
  <c r="BH94" i="3"/>
  <c r="BG94" i="3"/>
  <c r="BF94" i="3"/>
  <c r="T94" i="3"/>
  <c r="R94" i="3"/>
  <c r="P94" i="3"/>
  <c r="BI93" i="3"/>
  <c r="BH93" i="3"/>
  <c r="BG93" i="3"/>
  <c r="BF93" i="3"/>
  <c r="T93" i="3"/>
  <c r="R93" i="3"/>
  <c r="P93" i="3"/>
  <c r="BI92" i="3"/>
  <c r="BH92" i="3"/>
  <c r="BG92" i="3"/>
  <c r="BF92" i="3"/>
  <c r="T92" i="3"/>
  <c r="R92" i="3"/>
  <c r="P92" i="3"/>
  <c r="BI91" i="3"/>
  <c r="BH91" i="3"/>
  <c r="BG91" i="3"/>
  <c r="BF91" i="3"/>
  <c r="T91" i="3"/>
  <c r="R91" i="3"/>
  <c r="P91" i="3"/>
  <c r="BI89" i="3"/>
  <c r="BH89" i="3"/>
  <c r="BG89" i="3"/>
  <c r="BF89" i="3"/>
  <c r="T89" i="3"/>
  <c r="R89" i="3"/>
  <c r="P89" i="3"/>
  <c r="J83" i="3"/>
  <c r="J82" i="3"/>
  <c r="F82" i="3"/>
  <c r="F80" i="3"/>
  <c r="E78" i="3"/>
  <c r="J55" i="3"/>
  <c r="J54" i="3"/>
  <c r="F54" i="3"/>
  <c r="F52" i="3"/>
  <c r="E50" i="3"/>
  <c r="J18" i="3"/>
  <c r="E18" i="3"/>
  <c r="F83" i="3" s="1"/>
  <c r="J17" i="3"/>
  <c r="J12" i="3"/>
  <c r="J80" i="3" s="1"/>
  <c r="E7" i="3"/>
  <c r="E76" i="3" s="1"/>
  <c r="J37" i="2"/>
  <c r="J36" i="2"/>
  <c r="AY55" i="1" s="1"/>
  <c r="J35" i="2"/>
  <c r="AX55" i="1" s="1"/>
  <c r="BI269" i="2"/>
  <c r="BH269" i="2"/>
  <c r="BG269" i="2"/>
  <c r="BF269" i="2"/>
  <c r="T269" i="2"/>
  <c r="T268" i="2" s="1"/>
  <c r="R269" i="2"/>
  <c r="R268" i="2" s="1"/>
  <c r="P269" i="2"/>
  <c r="P268" i="2" s="1"/>
  <c r="BI266" i="2"/>
  <c r="BH266" i="2"/>
  <c r="BG266" i="2"/>
  <c r="BF266" i="2"/>
  <c r="T266" i="2"/>
  <c r="R266" i="2"/>
  <c r="P266" i="2"/>
  <c r="BI264" i="2"/>
  <c r="BH264" i="2"/>
  <c r="BG264" i="2"/>
  <c r="BF264" i="2"/>
  <c r="T264" i="2"/>
  <c r="R264" i="2"/>
  <c r="P264" i="2"/>
  <c r="BI262" i="2"/>
  <c r="BH262" i="2"/>
  <c r="BG262" i="2"/>
  <c r="BF262" i="2"/>
  <c r="T262" i="2"/>
  <c r="R262" i="2"/>
  <c r="P262" i="2"/>
  <c r="BI260" i="2"/>
  <c r="BH260" i="2"/>
  <c r="BG260" i="2"/>
  <c r="BF260" i="2"/>
  <c r="T260" i="2"/>
  <c r="R260" i="2"/>
  <c r="P260" i="2"/>
  <c r="BI257" i="2"/>
  <c r="BH257" i="2"/>
  <c r="BG257" i="2"/>
  <c r="BF257" i="2"/>
  <c r="T257" i="2"/>
  <c r="R257" i="2"/>
  <c r="P257" i="2"/>
  <c r="BI255" i="2"/>
  <c r="BH255" i="2"/>
  <c r="BG255" i="2"/>
  <c r="BF255" i="2"/>
  <c r="T255" i="2"/>
  <c r="R255" i="2"/>
  <c r="P255" i="2"/>
  <c r="BI253" i="2"/>
  <c r="BH253" i="2"/>
  <c r="BG253" i="2"/>
  <c r="BF253" i="2"/>
  <c r="T253" i="2"/>
  <c r="R253" i="2"/>
  <c r="P253" i="2"/>
  <c r="BI251" i="2"/>
  <c r="BH251" i="2"/>
  <c r="BG251" i="2"/>
  <c r="BF251" i="2"/>
  <c r="T251" i="2"/>
  <c r="R251" i="2"/>
  <c r="P251" i="2"/>
  <c r="BI249" i="2"/>
  <c r="BH249" i="2"/>
  <c r="BG249" i="2"/>
  <c r="BF249" i="2"/>
  <c r="T249" i="2"/>
  <c r="R249" i="2"/>
  <c r="P249" i="2"/>
  <c r="BI247" i="2"/>
  <c r="BH247" i="2"/>
  <c r="BG247" i="2"/>
  <c r="BF247" i="2"/>
  <c r="T247" i="2"/>
  <c r="R247" i="2"/>
  <c r="P247" i="2"/>
  <c r="BI246" i="2"/>
  <c r="BH246" i="2"/>
  <c r="BG246" i="2"/>
  <c r="BF246" i="2"/>
  <c r="T246" i="2"/>
  <c r="R246" i="2"/>
  <c r="P246" i="2"/>
  <c r="BI245" i="2"/>
  <c r="BH245" i="2"/>
  <c r="BG245" i="2"/>
  <c r="BF245" i="2"/>
  <c r="T245" i="2"/>
  <c r="R245" i="2"/>
  <c r="P245" i="2"/>
  <c r="BI243" i="2"/>
  <c r="BH243" i="2"/>
  <c r="BG243" i="2"/>
  <c r="BF243" i="2"/>
  <c r="T243" i="2"/>
  <c r="R243" i="2"/>
  <c r="P243" i="2"/>
  <c r="BI242" i="2"/>
  <c r="BH242" i="2"/>
  <c r="BG242" i="2"/>
  <c r="BF242" i="2"/>
  <c r="T242" i="2"/>
  <c r="R242" i="2"/>
  <c r="P242" i="2"/>
  <c r="BI241" i="2"/>
  <c r="BH241" i="2"/>
  <c r="BG241" i="2"/>
  <c r="BF241" i="2"/>
  <c r="T241" i="2"/>
  <c r="R241" i="2"/>
  <c r="P241" i="2"/>
  <c r="BI239" i="2"/>
  <c r="BH239" i="2"/>
  <c r="BG239" i="2"/>
  <c r="BF239" i="2"/>
  <c r="T239" i="2"/>
  <c r="R239" i="2"/>
  <c r="P239" i="2"/>
  <c r="BI238" i="2"/>
  <c r="BH238" i="2"/>
  <c r="BG238" i="2"/>
  <c r="BF238" i="2"/>
  <c r="T238" i="2"/>
  <c r="R238" i="2"/>
  <c r="P238" i="2"/>
  <c r="BI237" i="2"/>
  <c r="BH237" i="2"/>
  <c r="BG237" i="2"/>
  <c r="BF237" i="2"/>
  <c r="T237" i="2"/>
  <c r="R237" i="2"/>
  <c r="P237" i="2"/>
  <c r="BI236" i="2"/>
  <c r="BH236" i="2"/>
  <c r="BG236" i="2"/>
  <c r="BF236" i="2"/>
  <c r="T236" i="2"/>
  <c r="R236" i="2"/>
  <c r="P236" i="2"/>
  <c r="BI235" i="2"/>
  <c r="BH235" i="2"/>
  <c r="BG235" i="2"/>
  <c r="BF235" i="2"/>
  <c r="T235" i="2"/>
  <c r="R235" i="2"/>
  <c r="P235" i="2"/>
  <c r="BI234" i="2"/>
  <c r="BH234" i="2"/>
  <c r="BG234" i="2"/>
  <c r="BF234" i="2"/>
  <c r="T234" i="2"/>
  <c r="R234" i="2"/>
  <c r="P234" i="2"/>
  <c r="BI233" i="2"/>
  <c r="BH233" i="2"/>
  <c r="BG233" i="2"/>
  <c r="BF233" i="2"/>
  <c r="T233" i="2"/>
  <c r="R233" i="2"/>
  <c r="P233" i="2"/>
  <c r="BI232" i="2"/>
  <c r="BH232" i="2"/>
  <c r="BG232" i="2"/>
  <c r="BF232" i="2"/>
  <c r="T232" i="2"/>
  <c r="R232" i="2"/>
  <c r="P232" i="2"/>
  <c r="BI230" i="2"/>
  <c r="BH230" i="2"/>
  <c r="BG230" i="2"/>
  <c r="BF230" i="2"/>
  <c r="T230" i="2"/>
  <c r="R230" i="2"/>
  <c r="P230" i="2"/>
  <c r="BI229" i="2"/>
  <c r="BH229" i="2"/>
  <c r="BG229" i="2"/>
  <c r="BF229" i="2"/>
  <c r="T229" i="2"/>
  <c r="R229" i="2"/>
  <c r="P229" i="2"/>
  <c r="BI228" i="2"/>
  <c r="BH228" i="2"/>
  <c r="BG228" i="2"/>
  <c r="BF228" i="2"/>
  <c r="T228" i="2"/>
  <c r="R228" i="2"/>
  <c r="P228" i="2"/>
  <c r="BI227" i="2"/>
  <c r="BH227" i="2"/>
  <c r="BG227" i="2"/>
  <c r="BF227" i="2"/>
  <c r="T227" i="2"/>
  <c r="R227" i="2"/>
  <c r="P227" i="2"/>
  <c r="BI226" i="2"/>
  <c r="BH226" i="2"/>
  <c r="BG226" i="2"/>
  <c r="BF226" i="2"/>
  <c r="T226" i="2"/>
  <c r="R226" i="2"/>
  <c r="P226" i="2"/>
  <c r="BI225" i="2"/>
  <c r="BH225" i="2"/>
  <c r="BG225" i="2"/>
  <c r="BF225" i="2"/>
  <c r="T225" i="2"/>
  <c r="R225" i="2"/>
  <c r="P225" i="2"/>
  <c r="BI224" i="2"/>
  <c r="BH224" i="2"/>
  <c r="BG224" i="2"/>
  <c r="BF224" i="2"/>
  <c r="T224" i="2"/>
  <c r="R224" i="2"/>
  <c r="P224" i="2"/>
  <c r="BI222" i="2"/>
  <c r="BH222" i="2"/>
  <c r="BG222" i="2"/>
  <c r="BF222" i="2"/>
  <c r="T222" i="2"/>
  <c r="R222" i="2"/>
  <c r="P222" i="2"/>
  <c r="BI221" i="2"/>
  <c r="BH221" i="2"/>
  <c r="BG221" i="2"/>
  <c r="BF221" i="2"/>
  <c r="T221" i="2"/>
  <c r="R221" i="2"/>
  <c r="P221" i="2"/>
  <c r="BI220" i="2"/>
  <c r="BH220" i="2"/>
  <c r="BG220" i="2"/>
  <c r="BF220" i="2"/>
  <c r="T220" i="2"/>
  <c r="R220" i="2"/>
  <c r="P220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1" i="2"/>
  <c r="BH201" i="2"/>
  <c r="BG201" i="2"/>
  <c r="BF201" i="2"/>
  <c r="T201" i="2"/>
  <c r="R201" i="2"/>
  <c r="P201" i="2"/>
  <c r="BI199" i="2"/>
  <c r="BH199" i="2"/>
  <c r="BG199" i="2"/>
  <c r="BF199" i="2"/>
  <c r="T199" i="2"/>
  <c r="R199" i="2"/>
  <c r="P199" i="2"/>
  <c r="BI198" i="2"/>
  <c r="BH198" i="2"/>
  <c r="BG198" i="2"/>
  <c r="BF198" i="2"/>
  <c r="T198" i="2"/>
  <c r="R198" i="2"/>
  <c r="P198" i="2"/>
  <c r="BI196" i="2"/>
  <c r="BH196" i="2"/>
  <c r="BG196" i="2"/>
  <c r="BF196" i="2"/>
  <c r="T196" i="2"/>
  <c r="R196" i="2"/>
  <c r="P196" i="2"/>
  <c r="BI194" i="2"/>
  <c r="BH194" i="2"/>
  <c r="BG194" i="2"/>
  <c r="BF194" i="2"/>
  <c r="T194" i="2"/>
  <c r="R194" i="2"/>
  <c r="P194" i="2"/>
  <c r="BI193" i="2"/>
  <c r="BH193" i="2"/>
  <c r="BG193" i="2"/>
  <c r="BF193" i="2"/>
  <c r="T193" i="2"/>
  <c r="R193" i="2"/>
  <c r="P193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7" i="2"/>
  <c r="BH187" i="2"/>
  <c r="BG187" i="2"/>
  <c r="BF187" i="2"/>
  <c r="T187" i="2"/>
  <c r="R187" i="2"/>
  <c r="P187" i="2"/>
  <c r="BI186" i="2"/>
  <c r="BH186" i="2"/>
  <c r="BG186" i="2"/>
  <c r="BF186" i="2"/>
  <c r="T186" i="2"/>
  <c r="R186" i="2"/>
  <c r="P186" i="2"/>
  <c r="BI185" i="2"/>
  <c r="BH185" i="2"/>
  <c r="BG185" i="2"/>
  <c r="BF185" i="2"/>
  <c r="T185" i="2"/>
  <c r="R185" i="2"/>
  <c r="P185" i="2"/>
  <c r="BI184" i="2"/>
  <c r="BH184" i="2"/>
  <c r="BG184" i="2"/>
  <c r="BF184" i="2"/>
  <c r="T184" i="2"/>
  <c r="R184" i="2"/>
  <c r="P184" i="2"/>
  <c r="BI183" i="2"/>
  <c r="BH183" i="2"/>
  <c r="BG183" i="2"/>
  <c r="BF183" i="2"/>
  <c r="T183" i="2"/>
  <c r="R183" i="2"/>
  <c r="P183" i="2"/>
  <c r="BI181" i="2"/>
  <c r="BH181" i="2"/>
  <c r="BG181" i="2"/>
  <c r="BF181" i="2"/>
  <c r="T181" i="2"/>
  <c r="R181" i="2"/>
  <c r="P181" i="2"/>
  <c r="BI179" i="2"/>
  <c r="BH179" i="2"/>
  <c r="BG179" i="2"/>
  <c r="BF179" i="2"/>
  <c r="T179" i="2"/>
  <c r="R179" i="2"/>
  <c r="P179" i="2"/>
  <c r="BI177" i="2"/>
  <c r="BH177" i="2"/>
  <c r="BG177" i="2"/>
  <c r="BF177" i="2"/>
  <c r="T177" i="2"/>
  <c r="R177" i="2"/>
  <c r="P177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1" i="2"/>
  <c r="BH171" i="2"/>
  <c r="BG171" i="2"/>
  <c r="BF171" i="2"/>
  <c r="T171" i="2"/>
  <c r="R171" i="2"/>
  <c r="P171" i="2"/>
  <c r="BI170" i="2"/>
  <c r="BH170" i="2"/>
  <c r="BG170" i="2"/>
  <c r="BF170" i="2"/>
  <c r="T170" i="2"/>
  <c r="R170" i="2"/>
  <c r="P170" i="2"/>
  <c r="BI168" i="2"/>
  <c r="BH168" i="2"/>
  <c r="BG168" i="2"/>
  <c r="BF168" i="2"/>
  <c r="T168" i="2"/>
  <c r="R168" i="2"/>
  <c r="P168" i="2"/>
  <c r="BI167" i="2"/>
  <c r="BH167" i="2"/>
  <c r="BG167" i="2"/>
  <c r="BF167" i="2"/>
  <c r="T167" i="2"/>
  <c r="R167" i="2"/>
  <c r="P167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59" i="2"/>
  <c r="BH159" i="2"/>
  <c r="BG159" i="2"/>
  <c r="BF159" i="2"/>
  <c r="T159" i="2"/>
  <c r="R159" i="2"/>
  <c r="P159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49" i="2"/>
  <c r="BH149" i="2"/>
  <c r="BG149" i="2"/>
  <c r="BF149" i="2"/>
  <c r="T149" i="2"/>
  <c r="R149" i="2"/>
  <c r="P149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5" i="2"/>
  <c r="BH145" i="2"/>
  <c r="BG145" i="2"/>
  <c r="BF145" i="2"/>
  <c r="T145" i="2"/>
  <c r="R145" i="2"/>
  <c r="P145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5" i="2"/>
  <c r="BH115" i="2"/>
  <c r="BG115" i="2"/>
  <c r="BF115" i="2"/>
  <c r="T115" i="2"/>
  <c r="R115" i="2"/>
  <c r="P115" i="2"/>
  <c r="BI113" i="2"/>
  <c r="BH113" i="2"/>
  <c r="BG113" i="2"/>
  <c r="BF113" i="2"/>
  <c r="T113" i="2"/>
  <c r="R113" i="2"/>
  <c r="P113" i="2"/>
  <c r="BI112" i="2"/>
  <c r="BH112" i="2"/>
  <c r="BG112" i="2"/>
  <c r="BF112" i="2"/>
  <c r="T112" i="2"/>
  <c r="R112" i="2"/>
  <c r="P112" i="2"/>
  <c r="BI111" i="2"/>
  <c r="BH111" i="2"/>
  <c r="BG111" i="2"/>
  <c r="BF111" i="2"/>
  <c r="T111" i="2"/>
  <c r="R111" i="2"/>
  <c r="P111" i="2"/>
  <c r="BI110" i="2"/>
  <c r="BH110" i="2"/>
  <c r="BG110" i="2"/>
  <c r="BF110" i="2"/>
  <c r="T110" i="2"/>
  <c r="R110" i="2"/>
  <c r="P110" i="2"/>
  <c r="BI109" i="2"/>
  <c r="BH109" i="2"/>
  <c r="BG109" i="2"/>
  <c r="BF109" i="2"/>
  <c r="T109" i="2"/>
  <c r="R109" i="2"/>
  <c r="P109" i="2"/>
  <c r="BI108" i="2"/>
  <c r="BH108" i="2"/>
  <c r="BG108" i="2"/>
  <c r="BF108" i="2"/>
  <c r="T108" i="2"/>
  <c r="R108" i="2"/>
  <c r="P108" i="2"/>
  <c r="BI107" i="2"/>
  <c r="BH107" i="2"/>
  <c r="BG107" i="2"/>
  <c r="BF107" i="2"/>
  <c r="T107" i="2"/>
  <c r="R107" i="2"/>
  <c r="P107" i="2"/>
  <c r="BI106" i="2"/>
  <c r="BH106" i="2"/>
  <c r="BG106" i="2"/>
  <c r="BF106" i="2"/>
  <c r="T106" i="2"/>
  <c r="R106" i="2"/>
  <c r="P106" i="2"/>
  <c r="BI105" i="2"/>
  <c r="BH105" i="2"/>
  <c r="BG105" i="2"/>
  <c r="BF105" i="2"/>
  <c r="T105" i="2"/>
  <c r="R105" i="2"/>
  <c r="P105" i="2"/>
  <c r="BI103" i="2"/>
  <c r="BH103" i="2"/>
  <c r="BG103" i="2"/>
  <c r="BF103" i="2"/>
  <c r="T103" i="2"/>
  <c r="R103" i="2"/>
  <c r="P103" i="2"/>
  <c r="BI101" i="2"/>
  <c r="BH101" i="2"/>
  <c r="BG101" i="2"/>
  <c r="BF101" i="2"/>
  <c r="T101" i="2"/>
  <c r="R101" i="2"/>
  <c r="P101" i="2"/>
  <c r="BI99" i="2"/>
  <c r="BH99" i="2"/>
  <c r="BG99" i="2"/>
  <c r="BF99" i="2"/>
  <c r="T99" i="2"/>
  <c r="R99" i="2"/>
  <c r="P99" i="2"/>
  <c r="BI97" i="2"/>
  <c r="BH97" i="2"/>
  <c r="BG97" i="2"/>
  <c r="BF97" i="2"/>
  <c r="T97" i="2"/>
  <c r="R97" i="2"/>
  <c r="P97" i="2"/>
  <c r="BI96" i="2"/>
  <c r="BH96" i="2"/>
  <c r="BG96" i="2"/>
  <c r="BF96" i="2"/>
  <c r="T96" i="2"/>
  <c r="R96" i="2"/>
  <c r="P96" i="2"/>
  <c r="BI95" i="2"/>
  <c r="BH95" i="2"/>
  <c r="BG95" i="2"/>
  <c r="BF95" i="2"/>
  <c r="T95" i="2"/>
  <c r="R95" i="2"/>
  <c r="P95" i="2"/>
  <c r="BI93" i="2"/>
  <c r="BH93" i="2"/>
  <c r="BG93" i="2"/>
  <c r="BF93" i="2"/>
  <c r="T93" i="2"/>
  <c r="R93" i="2"/>
  <c r="P93" i="2"/>
  <c r="BI91" i="2"/>
  <c r="BH91" i="2"/>
  <c r="BG91" i="2"/>
  <c r="BF91" i="2"/>
  <c r="T91" i="2"/>
  <c r="R91" i="2"/>
  <c r="P91" i="2"/>
  <c r="J85" i="2"/>
  <c r="J84" i="2"/>
  <c r="F84" i="2"/>
  <c r="F82" i="2"/>
  <c r="E80" i="2"/>
  <c r="J55" i="2"/>
  <c r="J54" i="2"/>
  <c r="F54" i="2"/>
  <c r="F52" i="2"/>
  <c r="E50" i="2"/>
  <c r="J18" i="2"/>
  <c r="E18" i="2"/>
  <c r="F55" i="2" s="1"/>
  <c r="J17" i="2"/>
  <c r="J12" i="2"/>
  <c r="J82" i="2" s="1"/>
  <c r="E7" i="2"/>
  <c r="E78" i="2" s="1"/>
  <c r="L50" i="1"/>
  <c r="AM49" i="1"/>
  <c r="L49" i="1"/>
  <c r="AM47" i="1"/>
  <c r="L47" i="1"/>
  <c r="L45" i="1"/>
  <c r="L44" i="1"/>
  <c r="BK243" i="2"/>
  <c r="J186" i="2"/>
  <c r="BK118" i="2"/>
  <c r="BK266" i="2"/>
  <c r="J226" i="2"/>
  <c r="BK207" i="2"/>
  <c r="J162" i="2"/>
  <c r="J103" i="2"/>
  <c r="J239" i="2"/>
  <c r="BK186" i="2"/>
  <c r="J118" i="2"/>
  <c r="BK245" i="2"/>
  <c r="BK211" i="2"/>
  <c r="BK170" i="2"/>
  <c r="J113" i="2"/>
  <c r="BK163" i="3"/>
  <c r="BK101" i="3"/>
  <c r="J154" i="3"/>
  <c r="J164" i="3"/>
  <c r="J109" i="3"/>
  <c r="BK168" i="3"/>
  <c r="BK130" i="3"/>
  <c r="BK92" i="4"/>
  <c r="BK257" i="2"/>
  <c r="J225" i="2"/>
  <c r="BK140" i="2"/>
  <c r="J107" i="2"/>
  <c r="J245" i="2"/>
  <c r="BK218" i="2"/>
  <c r="J188" i="2"/>
  <c r="BK110" i="2"/>
  <c r="J243" i="2"/>
  <c r="J205" i="2"/>
  <c r="J135" i="2"/>
  <c r="BK103" i="2"/>
  <c r="J229" i="2"/>
  <c r="J171" i="2"/>
  <c r="BK129" i="2"/>
  <c r="BK150" i="3"/>
  <c r="J105" i="3"/>
  <c r="J160" i="3"/>
  <c r="J103" i="3"/>
  <c r="J145" i="3"/>
  <c r="J101" i="3"/>
  <c r="BK171" i="3"/>
  <c r="BK132" i="3"/>
  <c r="BK264" i="2"/>
  <c r="J191" i="2"/>
  <c r="J137" i="2"/>
  <c r="BK106" i="2"/>
  <c r="BK237" i="2"/>
  <c r="J203" i="2"/>
  <c r="J146" i="2"/>
  <c r="BK107" i="2"/>
  <c r="BK199" i="2"/>
  <c r="BK148" i="2"/>
  <c r="J96" i="2"/>
  <c r="BK222" i="2"/>
  <c r="J173" i="2"/>
  <c r="BK112" i="2"/>
  <c r="BK121" i="3"/>
  <c r="J91" i="3"/>
  <c r="J130" i="3"/>
  <c r="BK166" i="3"/>
  <c r="J114" i="3"/>
  <c r="J179" i="3"/>
  <c r="BK147" i="3"/>
  <c r="J260" i="2"/>
  <c r="BK232" i="2"/>
  <c r="BK173" i="2"/>
  <c r="J269" i="2"/>
  <c r="J227" i="2"/>
  <c r="BK193" i="2"/>
  <c r="J140" i="2"/>
  <c r="J99" i="2"/>
  <c r="J209" i="2"/>
  <c r="BK145" i="2"/>
  <c r="BK242" i="2"/>
  <c r="BK212" i="2"/>
  <c r="BK177" i="2"/>
  <c r="BK122" i="2"/>
  <c r="J167" i="3"/>
  <c r="BK137" i="3"/>
  <c r="BK99" i="3"/>
  <c r="BK105" i="3"/>
  <c r="J161" i="3"/>
  <c r="BK136" i="3"/>
  <c r="BK167" i="3"/>
  <c r="BK133" i="3"/>
  <c r="J93" i="4"/>
  <c r="BK90" i="4"/>
  <c r="J262" i="2"/>
  <c r="J218" i="2"/>
  <c r="BK124" i="2"/>
  <c r="BK95" i="2"/>
  <c r="BK229" i="2"/>
  <c r="J199" i="2"/>
  <c r="BK137" i="2"/>
  <c r="J95" i="2"/>
  <c r="BK228" i="2"/>
  <c r="J177" i="2"/>
  <c r="BK236" i="2"/>
  <c r="J196" i="2"/>
  <c r="J148" i="2"/>
  <c r="BK179" i="3"/>
  <c r="BK134" i="3"/>
  <c r="BK117" i="3"/>
  <c r="BK125" i="3"/>
  <c r="J163" i="3"/>
  <c r="J134" i="3"/>
  <c r="J87" i="4"/>
  <c r="J238" i="2"/>
  <c r="J185" i="2"/>
  <c r="BK120" i="2"/>
  <c r="BK93" i="2"/>
  <c r="J228" i="2"/>
  <c r="BK171" i="2"/>
  <c r="BK97" i="2"/>
  <c r="J212" i="2"/>
  <c r="BK162" i="2"/>
  <c r="J111" i="2"/>
  <c r="BK238" i="2"/>
  <c r="J184" i="2"/>
  <c r="J97" i="2"/>
  <c r="BK128" i="3"/>
  <c r="BK177" i="3"/>
  <c r="BK118" i="3"/>
  <c r="BK162" i="3"/>
  <c r="J118" i="3"/>
  <c r="BK175" i="3"/>
  <c r="BK144" i="3"/>
  <c r="BK93" i="4"/>
  <c r="BK241" i="2"/>
  <c r="BK154" i="2"/>
  <c r="J112" i="2"/>
  <c r="BK253" i="2"/>
  <c r="BK225" i="2"/>
  <c r="BK194" i="2"/>
  <c r="BK135" i="2"/>
  <c r="AS54" i="1"/>
  <c r="J232" i="2"/>
  <c r="J194" i="2"/>
  <c r="BK138" i="2"/>
  <c r="J177" i="3"/>
  <c r="J132" i="3"/>
  <c r="J166" i="3"/>
  <c r="J172" i="3"/>
  <c r="J143" i="3"/>
  <c r="J92" i="3"/>
  <c r="BK161" i="3"/>
  <c r="BK110" i="3"/>
  <c r="BK220" i="2"/>
  <c r="J138" i="2"/>
  <c r="BK109" i="2"/>
  <c r="J255" i="2"/>
  <c r="J222" i="2"/>
  <c r="J179" i="2"/>
  <c r="BK131" i="2"/>
  <c r="J253" i="2"/>
  <c r="J220" i="2"/>
  <c r="BK181" i="2"/>
  <c r="BK101" i="2"/>
  <c r="BK224" i="2"/>
  <c r="BK168" i="2"/>
  <c r="BK111" i="2"/>
  <c r="BK146" i="3"/>
  <c r="J125" i="3"/>
  <c r="J93" i="3"/>
  <c r="J121" i="3"/>
  <c r="J169" i="3"/>
  <c r="BK123" i="3"/>
  <c r="J187" i="3"/>
  <c r="BK141" i="3"/>
  <c r="J86" i="4"/>
  <c r="BK235" i="2"/>
  <c r="BK159" i="2"/>
  <c r="J246" i="2"/>
  <c r="BK219" i="2"/>
  <c r="J175" i="2"/>
  <c r="J129" i="2"/>
  <c r="BK247" i="2"/>
  <c r="J207" i="2"/>
  <c r="BK141" i="2"/>
  <c r="J93" i="2"/>
  <c r="J219" i="2"/>
  <c r="J154" i="2"/>
  <c r="J109" i="2"/>
  <c r="J110" i="3"/>
  <c r="BK158" i="3"/>
  <c r="J141" i="3"/>
  <c r="BK187" i="3"/>
  <c r="BK154" i="3"/>
  <c r="J107" i="3"/>
  <c r="J251" i="2"/>
  <c r="BK201" i="2"/>
  <c r="J152" i="2"/>
  <c r="J266" i="2"/>
  <c r="J224" i="2"/>
  <c r="J198" i="2"/>
  <c r="BK133" i="2"/>
  <c r="J249" i="2"/>
  <c r="BK227" i="2"/>
  <c r="BK175" i="2"/>
  <c r="BK251" i="2"/>
  <c r="BK216" i="2"/>
  <c r="J164" i="2"/>
  <c r="J115" i="2"/>
  <c r="J168" i="3"/>
  <c r="BK145" i="3"/>
  <c r="BK170" i="3"/>
  <c r="J139" i="3"/>
  <c r="BK89" i="3"/>
  <c r="J162" i="3"/>
  <c r="J137" i="3"/>
  <c r="BK91" i="3"/>
  <c r="BK260" i="2"/>
  <c r="BK233" i="2"/>
  <c r="J183" i="2"/>
  <c r="BK115" i="2"/>
  <c r="BK269" i="2"/>
  <c r="J230" i="2"/>
  <c r="J187" i="2"/>
  <c r="BK221" i="2"/>
  <c r="BK184" i="2"/>
  <c r="J127" i="2"/>
  <c r="J237" i="2"/>
  <c r="J166" i="2"/>
  <c r="J91" i="2"/>
  <c r="BK160" i="3"/>
  <c r="BK94" i="3"/>
  <c r="J115" i="3"/>
  <c r="J159" i="3"/>
  <c r="J128" i="3"/>
  <c r="J170" i="3"/>
  <c r="J136" i="3"/>
  <c r="J92" i="4"/>
  <c r="BK249" i="2"/>
  <c r="BK196" i="2"/>
  <c r="J145" i="2"/>
  <c r="BK96" i="2"/>
  <c r="J241" i="2"/>
  <c r="J201" i="2"/>
  <c r="J159" i="2"/>
  <c r="J106" i="2"/>
  <c r="J234" i="2"/>
  <c r="BK167" i="2"/>
  <c r="BK234" i="2"/>
  <c r="J181" i="2"/>
  <c r="J133" i="2"/>
  <c r="J175" i="3"/>
  <c r="BK114" i="3"/>
  <c r="J174" i="3"/>
  <c r="J89" i="3"/>
  <c r="J144" i="3"/>
  <c r="BK93" i="3"/>
  <c r="BK159" i="3"/>
  <c r="J117" i="3"/>
  <c r="BK86" i="4"/>
  <c r="J257" i="2"/>
  <c r="J193" i="2"/>
  <c r="BK146" i="2"/>
  <c r="J108" i="2"/>
  <c r="J236" i="2"/>
  <c r="BK191" i="2"/>
  <c r="J167" i="2"/>
  <c r="BK108" i="2"/>
  <c r="BK214" i="2"/>
  <c r="BK164" i="2"/>
  <c r="J110" i="2"/>
  <c r="BK226" i="2"/>
  <c r="BK179" i="2"/>
  <c r="BK127" i="2"/>
  <c r="J171" i="3"/>
  <c r="J123" i="3"/>
  <c r="J133" i="3"/>
  <c r="J182" i="3"/>
  <c r="J146" i="3"/>
  <c r="J99" i="3"/>
  <c r="BK174" i="3"/>
  <c r="BK143" i="3"/>
  <c r="J90" i="4"/>
  <c r="BK262" i="2"/>
  <c r="J242" i="2"/>
  <c r="BK188" i="2"/>
  <c r="J131" i="2"/>
  <c r="J101" i="2"/>
  <c r="J235" i="2"/>
  <c r="BK205" i="2"/>
  <c r="J149" i="2"/>
  <c r="J105" i="2"/>
  <c r="BK230" i="2"/>
  <c r="BK183" i="2"/>
  <c r="BK113" i="2"/>
  <c r="BK203" i="2"/>
  <c r="BK149" i="2"/>
  <c r="BK182" i="3"/>
  <c r="BK115" i="3"/>
  <c r="BK92" i="3"/>
  <c r="BK184" i="3"/>
  <c r="BK156" i="3"/>
  <c r="J158" i="3"/>
  <c r="J96" i="3"/>
  <c r="BK89" i="4"/>
  <c r="BK255" i="2"/>
  <c r="J216" i="2"/>
  <c r="J141" i="2"/>
  <c r="BK99" i="2"/>
  <c r="J221" i="2"/>
  <c r="J168" i="2"/>
  <c r="J211" i="2"/>
  <c r="J170" i="2"/>
  <c r="J247" i="2"/>
  <c r="BK209" i="2"/>
  <c r="J124" i="2"/>
  <c r="BK169" i="3"/>
  <c r="BK109" i="3"/>
  <c r="J153" i="3"/>
  <c r="J147" i="3"/>
  <c r="BK96" i="3"/>
  <c r="BK164" i="3"/>
  <c r="J94" i="3"/>
  <c r="J264" i="2"/>
  <c r="BK239" i="2"/>
  <c r="BK187" i="2"/>
  <c r="J122" i="2"/>
  <c r="BK105" i="2"/>
  <c r="J233" i="2"/>
  <c r="J214" i="2"/>
  <c r="BK166" i="2"/>
  <c r="BK246" i="2"/>
  <c r="BK185" i="2"/>
  <c r="J120" i="2"/>
  <c r="BK91" i="2"/>
  <c r="BK198" i="2"/>
  <c r="BK152" i="2"/>
  <c r="J184" i="3"/>
  <c r="BK139" i="3"/>
  <c r="BK107" i="3"/>
  <c r="J156" i="3"/>
  <c r="J150" i="3"/>
  <c r="BK103" i="3"/>
  <c r="BK172" i="3"/>
  <c r="BK153" i="3"/>
  <c r="J89" i="4"/>
  <c r="BK87" i="4"/>
  <c r="T88" i="4" l="1"/>
  <c r="R91" i="4"/>
  <c r="P90" i="2"/>
  <c r="BK174" i="2"/>
  <c r="J174" i="2" s="1"/>
  <c r="J62" i="2" s="1"/>
  <c r="R178" i="2"/>
  <c r="P190" i="2"/>
  <c r="P206" i="2"/>
  <c r="BK248" i="2"/>
  <c r="J248" i="2" s="1"/>
  <c r="J66" i="2" s="1"/>
  <c r="R254" i="2"/>
  <c r="P88" i="3"/>
  <c r="T90" i="2"/>
  <c r="R174" i="2"/>
  <c r="P178" i="2"/>
  <c r="BK190" i="2"/>
  <c r="J190" i="2" s="1"/>
  <c r="J64" i="2" s="1"/>
  <c r="T206" i="2"/>
  <c r="T248" i="2"/>
  <c r="P254" i="2"/>
  <c r="R88" i="3"/>
  <c r="BK140" i="3"/>
  <c r="J140" i="3"/>
  <c r="J62" i="3" s="1"/>
  <c r="R140" i="3"/>
  <c r="BK152" i="3"/>
  <c r="J152" i="3" s="1"/>
  <c r="J64" i="3" s="1"/>
  <c r="T152" i="3"/>
  <c r="P176" i="3"/>
  <c r="R176" i="3"/>
  <c r="BK85" i="4"/>
  <c r="J85" i="4" s="1"/>
  <c r="J61" i="4" s="1"/>
  <c r="P85" i="4"/>
  <c r="T85" i="4"/>
  <c r="R88" i="4"/>
  <c r="P91" i="4"/>
  <c r="R90" i="2"/>
  <c r="P174" i="2"/>
  <c r="BK178" i="2"/>
  <c r="J178" i="2" s="1"/>
  <c r="J63" i="2" s="1"/>
  <c r="R190" i="2"/>
  <c r="BK206" i="2"/>
  <c r="J206" i="2" s="1"/>
  <c r="J65" i="2" s="1"/>
  <c r="P248" i="2"/>
  <c r="BK254" i="2"/>
  <c r="J254" i="2" s="1"/>
  <c r="J67" i="2" s="1"/>
  <c r="BK88" i="3"/>
  <c r="J88" i="3" s="1"/>
  <c r="J61" i="3" s="1"/>
  <c r="BK90" i="2"/>
  <c r="J90" i="2"/>
  <c r="J61" i="2" s="1"/>
  <c r="T174" i="2"/>
  <c r="T178" i="2"/>
  <c r="T190" i="2"/>
  <c r="R206" i="2"/>
  <c r="R248" i="2"/>
  <c r="T254" i="2"/>
  <c r="T88" i="3"/>
  <c r="P140" i="3"/>
  <c r="T140" i="3"/>
  <c r="P152" i="3"/>
  <c r="R152" i="3"/>
  <c r="BK176" i="3"/>
  <c r="J176" i="3" s="1"/>
  <c r="J65" i="3" s="1"/>
  <c r="T176" i="3"/>
  <c r="R85" i="4"/>
  <c r="BK88" i="4"/>
  <c r="J88" i="4" s="1"/>
  <c r="J62" i="4" s="1"/>
  <c r="P88" i="4"/>
  <c r="BK91" i="4"/>
  <c r="J91" i="4" s="1"/>
  <c r="J63" i="4" s="1"/>
  <c r="T91" i="4"/>
  <c r="BK268" i="2"/>
  <c r="J268" i="2" s="1"/>
  <c r="J68" i="2" s="1"/>
  <c r="BK149" i="3"/>
  <c r="J149" i="3" s="1"/>
  <c r="J63" i="3" s="1"/>
  <c r="BK186" i="3"/>
  <c r="J186" i="3" s="1"/>
  <c r="J66" i="3" s="1"/>
  <c r="BE86" i="4"/>
  <c r="BE89" i="4"/>
  <c r="E73" i="4"/>
  <c r="BE90" i="4"/>
  <c r="BE92" i="4"/>
  <c r="BE93" i="4"/>
  <c r="J52" i="4"/>
  <c r="F55" i="4"/>
  <c r="BE87" i="4"/>
  <c r="E48" i="3"/>
  <c r="F55" i="3"/>
  <c r="BE89" i="3"/>
  <c r="BE92" i="3"/>
  <c r="BE93" i="3"/>
  <c r="BE101" i="3"/>
  <c r="BE105" i="3"/>
  <c r="BE114" i="3"/>
  <c r="BE121" i="3"/>
  <c r="BE123" i="3"/>
  <c r="BE128" i="3"/>
  <c r="BE139" i="3"/>
  <c r="BE154" i="3"/>
  <c r="BE156" i="3"/>
  <c r="BE166" i="3"/>
  <c r="BE177" i="3"/>
  <c r="BE187" i="3"/>
  <c r="BE103" i="3"/>
  <c r="BE109" i="3"/>
  <c r="BE115" i="3"/>
  <c r="BE118" i="3"/>
  <c r="BE130" i="3"/>
  <c r="BE133" i="3"/>
  <c r="BE136" i="3"/>
  <c r="BE137" i="3"/>
  <c r="BE153" i="3"/>
  <c r="BE159" i="3"/>
  <c r="BE167" i="3"/>
  <c r="BE168" i="3"/>
  <c r="BE170" i="3"/>
  <c r="BE172" i="3"/>
  <c r="BE174" i="3"/>
  <c r="BE179" i="3"/>
  <c r="BE91" i="3"/>
  <c r="BE94" i="3"/>
  <c r="BE96" i="3"/>
  <c r="BE99" i="3"/>
  <c r="BE107" i="3"/>
  <c r="BE110" i="3"/>
  <c r="BE134" i="3"/>
  <c r="BE143" i="3"/>
  <c r="BE146" i="3"/>
  <c r="BE150" i="3"/>
  <c r="BE158" i="3"/>
  <c r="BE161" i="3"/>
  <c r="BE162" i="3"/>
  <c r="BE163" i="3"/>
  <c r="BE169" i="3"/>
  <c r="BE175" i="3"/>
  <c r="BE184" i="3"/>
  <c r="J52" i="3"/>
  <c r="BE117" i="3"/>
  <c r="BE125" i="3"/>
  <c r="BE132" i="3"/>
  <c r="BE141" i="3"/>
  <c r="BE144" i="3"/>
  <c r="BE145" i="3"/>
  <c r="BE147" i="3"/>
  <c r="BE160" i="3"/>
  <c r="BE164" i="3"/>
  <c r="BE171" i="3"/>
  <c r="BE182" i="3"/>
  <c r="BE93" i="2"/>
  <c r="BE95" i="2"/>
  <c r="BE101" i="2"/>
  <c r="BE105" i="2"/>
  <c r="BE106" i="2"/>
  <c r="BE107" i="2"/>
  <c r="BE109" i="2"/>
  <c r="BE135" i="2"/>
  <c r="BE140" i="2"/>
  <c r="BE145" i="2"/>
  <c r="BE159" i="2"/>
  <c r="BE167" i="2"/>
  <c r="BE186" i="2"/>
  <c r="BE191" i="2"/>
  <c r="BE214" i="2"/>
  <c r="BE218" i="2"/>
  <c r="BE220" i="2"/>
  <c r="BE227" i="2"/>
  <c r="BE239" i="2"/>
  <c r="E48" i="2"/>
  <c r="F85" i="2"/>
  <c r="BE96" i="2"/>
  <c r="BE97" i="2"/>
  <c r="BE103" i="2"/>
  <c r="BE108" i="2"/>
  <c r="BE124" i="2"/>
  <c r="BE129" i="2"/>
  <c r="BE131" i="2"/>
  <c r="BE137" i="2"/>
  <c r="BE138" i="2"/>
  <c r="BE146" i="2"/>
  <c r="BE149" i="2"/>
  <c r="BE154" i="2"/>
  <c r="BE170" i="2"/>
  <c r="BE171" i="2"/>
  <c r="BE188" i="2"/>
  <c r="BE194" i="2"/>
  <c r="BE196" i="2"/>
  <c r="BE201" i="2"/>
  <c r="BE216" i="2"/>
  <c r="BE219" i="2"/>
  <c r="BE222" i="2"/>
  <c r="BE224" i="2"/>
  <c r="BE225" i="2"/>
  <c r="BE232" i="2"/>
  <c r="BE236" i="2"/>
  <c r="BE241" i="2"/>
  <c r="BE245" i="2"/>
  <c r="BE251" i="2"/>
  <c r="J52" i="2"/>
  <c r="BE91" i="2"/>
  <c r="BE99" i="2"/>
  <c r="BE111" i="2"/>
  <c r="BE112" i="2"/>
  <c r="BE113" i="2"/>
  <c r="BE115" i="2"/>
  <c r="BE118" i="2"/>
  <c r="BE120" i="2"/>
  <c r="BE122" i="2"/>
  <c r="BE141" i="2"/>
  <c r="BE148" i="2"/>
  <c r="BE152" i="2"/>
  <c r="BE173" i="2"/>
  <c r="BE175" i="2"/>
  <c r="BE181" i="2"/>
  <c r="BE183" i="2"/>
  <c r="BE184" i="2"/>
  <c r="BE185" i="2"/>
  <c r="BE209" i="2"/>
  <c r="BE233" i="2"/>
  <c r="BE238" i="2"/>
  <c r="BE242" i="2"/>
  <c r="BE243" i="2"/>
  <c r="BE247" i="2"/>
  <c r="BE249" i="2"/>
  <c r="BE264" i="2"/>
  <c r="BE269" i="2"/>
  <c r="BE110" i="2"/>
  <c r="BE127" i="2"/>
  <c r="BE133" i="2"/>
  <c r="BE162" i="2"/>
  <c r="BE164" i="2"/>
  <c r="BE166" i="2"/>
  <c r="BE168" i="2"/>
  <c r="BE177" i="2"/>
  <c r="BE179" i="2"/>
  <c r="BE187" i="2"/>
  <c r="BE193" i="2"/>
  <c r="BE198" i="2"/>
  <c r="BE199" i="2"/>
  <c r="BE203" i="2"/>
  <c r="BE205" i="2"/>
  <c r="BE207" i="2"/>
  <c r="BE211" i="2"/>
  <c r="BE212" i="2"/>
  <c r="BE221" i="2"/>
  <c r="BE226" i="2"/>
  <c r="BE228" i="2"/>
  <c r="BE229" i="2"/>
  <c r="BE230" i="2"/>
  <c r="BE234" i="2"/>
  <c r="BE235" i="2"/>
  <c r="BE237" i="2"/>
  <c r="BE246" i="2"/>
  <c r="BE253" i="2"/>
  <c r="BE255" i="2"/>
  <c r="BE257" i="2"/>
  <c r="BE260" i="2"/>
  <c r="BE262" i="2"/>
  <c r="BE266" i="2"/>
  <c r="J34" i="3"/>
  <c r="AW56" i="1" s="1"/>
  <c r="F34" i="3"/>
  <c r="BA56" i="1" s="1"/>
  <c r="F36" i="4"/>
  <c r="BC57" i="1" s="1"/>
  <c r="F34" i="4"/>
  <c r="BA57" i="1" s="1"/>
  <c r="F37" i="3"/>
  <c r="BD56" i="1" s="1"/>
  <c r="F35" i="4"/>
  <c r="BB57" i="1" s="1"/>
  <c r="F35" i="3"/>
  <c r="BB56" i="1" s="1"/>
  <c r="F36" i="3"/>
  <c r="BC56" i="1" s="1"/>
  <c r="F34" i="2"/>
  <c r="BA55" i="1" s="1"/>
  <c r="F36" i="2"/>
  <c r="BC55" i="1" s="1"/>
  <c r="J34" i="4"/>
  <c r="AW57" i="1" s="1"/>
  <c r="F37" i="4"/>
  <c r="BD57" i="1" s="1"/>
  <c r="F37" i="2"/>
  <c r="BD55" i="1" s="1"/>
  <c r="F35" i="2"/>
  <c r="BB55" i="1" s="1"/>
  <c r="J34" i="2"/>
  <c r="AW55" i="1" s="1"/>
  <c r="R84" i="4" l="1"/>
  <c r="R83" i="4" s="1"/>
  <c r="R89" i="2"/>
  <c r="R88" i="2" s="1"/>
  <c r="P84" i="4"/>
  <c r="P83" i="4" s="1"/>
  <c r="AU57" i="1" s="1"/>
  <c r="R87" i="3"/>
  <c r="R86" i="3" s="1"/>
  <c r="P87" i="3"/>
  <c r="P86" i="3" s="1"/>
  <c r="AU56" i="1" s="1"/>
  <c r="T87" i="3"/>
  <c r="T86" i="3" s="1"/>
  <c r="T84" i="4"/>
  <c r="T83" i="4"/>
  <c r="T89" i="2"/>
  <c r="T88" i="2" s="1"/>
  <c r="P89" i="2"/>
  <c r="P88" i="2" s="1"/>
  <c r="AU55" i="1" s="1"/>
  <c r="BK89" i="2"/>
  <c r="J89" i="2" s="1"/>
  <c r="J60" i="2" s="1"/>
  <c r="BK87" i="3"/>
  <c r="J87" i="3" s="1"/>
  <c r="J60" i="3" s="1"/>
  <c r="BK84" i="4"/>
  <c r="J84" i="4" s="1"/>
  <c r="J60" i="4" s="1"/>
  <c r="BB54" i="1"/>
  <c r="W31" i="1" s="1"/>
  <c r="BD54" i="1"/>
  <c r="W33" i="1" s="1"/>
  <c r="J33" i="2"/>
  <c r="AV55" i="1" s="1"/>
  <c r="AT55" i="1" s="1"/>
  <c r="J33" i="3"/>
  <c r="AV56" i="1" s="1"/>
  <c r="AT56" i="1" s="1"/>
  <c r="BA54" i="1"/>
  <c r="W30" i="1" s="1"/>
  <c r="F33" i="3"/>
  <c r="AZ56" i="1" s="1"/>
  <c r="F33" i="4"/>
  <c r="AZ57" i="1" s="1"/>
  <c r="J33" i="4"/>
  <c r="AV57" i="1" s="1"/>
  <c r="AT57" i="1" s="1"/>
  <c r="BC54" i="1"/>
  <c r="W32" i="1" s="1"/>
  <c r="F33" i="2"/>
  <c r="AZ55" i="1" s="1"/>
  <c r="BK88" i="2" l="1"/>
  <c r="J88" i="2" s="1"/>
  <c r="J59" i="2" s="1"/>
  <c r="BK83" i="4"/>
  <c r="J83" i="4" s="1"/>
  <c r="J30" i="4" s="1"/>
  <c r="AG57" i="1" s="1"/>
  <c r="BK86" i="3"/>
  <c r="J86" i="3" s="1"/>
  <c r="J59" i="3" s="1"/>
  <c r="AU54" i="1"/>
  <c r="AW54" i="1"/>
  <c r="AK30" i="1" s="1"/>
  <c r="AX54" i="1"/>
  <c r="AZ54" i="1"/>
  <c r="W29" i="1" s="1"/>
  <c r="AY54" i="1"/>
  <c r="J39" i="4" l="1"/>
  <c r="J59" i="4"/>
  <c r="AN57" i="1"/>
  <c r="J30" i="2"/>
  <c r="AG55" i="1" s="1"/>
  <c r="J30" i="3"/>
  <c r="AG56" i="1" s="1"/>
  <c r="AN56" i="1" s="1"/>
  <c r="AV54" i="1"/>
  <c r="AK29" i="1" s="1"/>
  <c r="J39" i="3" l="1"/>
  <c r="J39" i="2"/>
  <c r="AN55" i="1"/>
  <c r="AG54" i="1"/>
  <c r="AK26" i="1" s="1"/>
  <c r="AT54" i="1"/>
  <c r="AN54" i="1" l="1"/>
  <c r="AK35" i="1"/>
</calcChain>
</file>

<file path=xl/sharedStrings.xml><?xml version="1.0" encoding="utf-8"?>
<sst xmlns="http://schemas.openxmlformats.org/spreadsheetml/2006/main" count="4381" uniqueCount="860">
  <si>
    <t>Export Komplet</t>
  </si>
  <si>
    <t>VZ</t>
  </si>
  <si>
    <t>2.0</t>
  </si>
  <si>
    <t/>
  </si>
  <si>
    <t>False</t>
  </si>
  <si>
    <t>{362f9797-c307-4436-9ea9-e9c53b20b25d}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</si>
  <si>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</si>
  <si>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</si>
  <si>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</si>
  <si>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</si>
  <si>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</si>
  <si>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</si>
  <si>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</si>
  <si>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</si>
  <si>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07/2020</t>
  </si>
  <si>
    <t>Stavba:</t>
  </si>
  <si>
    <t>Splašková a dešťová kanalizace Šťáhlavice, Ke Kozlu II</t>
  </si>
  <si>
    <t>KSO:</t>
  </si>
  <si>
    <t>CC-CZ:</t>
  </si>
  <si>
    <t>Místo:</t>
  </si>
  <si>
    <t>Šťáhlavice</t>
  </si>
  <si>
    <t>Datum:</t>
  </si>
  <si>
    <t>1. 9. 2020</t>
  </si>
  <si>
    <t>Zadavatel:</t>
  </si>
  <si>
    <t>IČ:</t>
  </si>
  <si>
    <t>00257290</t>
  </si>
  <si>
    <t>Obec Šťáhlavy</t>
  </si>
  <si>
    <t>DIČ:</t>
  </si>
  <si>
    <t>Zhotovitel:</t>
  </si>
  <si>
    <t xml:space="preserve"> </t>
  </si>
  <si>
    <t>Projektant:</t>
  </si>
  <si>
    <t>06787720</t>
  </si>
  <si>
    <t>INGVAMA inženýrská a projektová spol. s r.o.</t>
  </si>
  <si>
    <t>True</t>
  </si>
  <si>
    <t>Zpracovatel:</t>
  </si>
  <si>
    <t>13891871</t>
  </si>
  <si>
    <t>Jitka Heřmanová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</si>
  <si>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</si>
  <si>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</si>
  <si>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</si>
  <si>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</si>
  <si>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</si>
  <si>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</si>
  <si>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</si>
  <si>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</si>
  <si>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</si>
  <si>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</si>
  <si>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</si>
  <si>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</si>
  <si>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</si>
  <si>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</si>
  <si>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</si>
  <si>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</si>
  <si>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</si>
  <si>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</si>
  <si>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</si>
  <si>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</si>
  <si>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</si>
  <si>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</si>
  <si>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</si>
  <si>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</si>
  <si>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</si>
  <si>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</si>
  <si>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</si>
  <si>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</si>
  <si>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</si>
  <si>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</si>
  <si>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</si>
  <si>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</si>
  <si>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</si>
  <si>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</si>
  <si>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</si>
  <si>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</si>
  <si>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</si>
  <si>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</si>
  <si>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</si>
  <si>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</si>
  <si>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</si>
  <si>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</si>
  <si>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Splašková kanalizace</t>
  </si>
  <si>
    <t>STA</t>
  </si>
  <si>
    <t>1</t>
  </si>
  <si>
    <t>{d87a8360-f6b4-4470-8133-179f50665904}</t>
  </si>
  <si>
    <t>2</t>
  </si>
  <si>
    <t>SO 02</t>
  </si>
  <si>
    <t>Dešťová kanalizace</t>
  </si>
  <si>
    <t>{e7fd0dd1-7529-42d2-9fd3-a5ffe8d09b8b}</t>
  </si>
  <si>
    <t>VRN</t>
  </si>
  <si>
    <t>Vedlejší a ostatní rozpočtové náklady</t>
  </si>
  <si>
    <t>VON</t>
  </si>
  <si>
    <t>{6400a64a-dba0-4c50-a65c-67ddb3b933ce}</t>
  </si>
  <si>
    <t>KRYCÍ LIST SOUPISU PRACÍ</t>
  </si>
  <si>
    <t>Objekt:</t>
  </si>
  <si>
    <t>SO 01 - Splašková kanalizace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</si>
  <si>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</si>
  <si>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</si>
  <si>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</si>
  <si>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</si>
  <si>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</si>
  <si>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</si>
  <si>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</si>
  <si>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</si>
  <si>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</si>
  <si>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</si>
  <si>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</si>
  <si>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</si>
  <si>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</si>
  <si>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</si>
  <si>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</si>
  <si>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</si>
  <si>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</si>
  <si>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</si>
  <si>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</si>
  <si>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</si>
  <si>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</si>
  <si>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</si>
  <si>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</si>
  <si>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</si>
  <si>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</si>
  <si>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</si>
  <si>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</si>
  <si>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</si>
  <si>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</si>
  <si>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</si>
  <si>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</si>
  <si>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113106151</t>
  </si>
  <si>
    <t>Rozebrání dlažeb a dílců vozovek a ploch s přemístěním hmot na skládku na vzdálenost do 3 m nebo s naložením na dopravní prostředek, s jakoukoliv výplní spár ručně z velkých kostek s ložem z kameniva</t>
  </si>
  <si>
    <t>m2</t>
  </si>
  <si>
    <t>CS ÚRS 2020 02</t>
  </si>
  <si>
    <t>4</t>
  </si>
  <si>
    <t>-969009747</t>
  </si>
  <si>
    <t>VV</t>
  </si>
  <si>
    <t>14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</si>
  <si>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</si>
  <si>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</si>
  <si>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1150806576</t>
  </si>
  <si>
    <t>236+14+5,5+21,5*1,5+2*2+40,1+6,3+"rozšíření pro šachty"1,5*0,5*8</t>
  </si>
  <si>
    <t>3</t>
  </si>
  <si>
    <t>113107323</t>
  </si>
  <si>
    <t>Odstranění podkladů nebo krytů strojně plochy jednotlivě do 50 m2 s přemístěním hmot na skládku na vzdálenost do 3 m nebo s naložením na dopravní prostředek z kameniva hrubého drceného, o tl. vrstvy přes 200 do 300 mm</t>
  </si>
  <si>
    <t>665634368</t>
  </si>
  <si>
    <t>113107330</t>
  </si>
  <si>
    <t>Odstranění podkladů nebo krytů strojně plochy jednotlivě do 50 m2 s přemístěním hmot na skládku na vzdálenost do 3 m nebo s naložením na dopravní prostředek z betonu prostého, o tl. vrstvy do 100 mm</t>
  </si>
  <si>
    <t>-40121607</t>
  </si>
  <si>
    <t>5</t>
  </si>
  <si>
    <t>113107341</t>
  </si>
  <si>
    <t>Odstranění podkladů nebo krytů strojně plochy jednotlivě do 50 m2 s přemístěním hmot na skládku na vzdálenost do 3 m nebo s naložením na dopravní prostředek živičných, o tl. vrstvy do 50 mm</t>
  </si>
  <si>
    <t>730831197</t>
  </si>
  <si>
    <t>21,5*3</t>
  </si>
  <si>
    <t>6</t>
  </si>
  <si>
    <t>113107342</t>
  </si>
  <si>
    <t>Odstranění podkladů nebo krytů strojně plochy jednotlivě do 50 m2 s přemístěním hmot na skládku na vzdálenost do 3 m nebo s naložením na dopravní prostředek živičných, o tl. vrstvy přes 50 do 100 mm</t>
  </si>
  <si>
    <t>-1277211549</t>
  </si>
  <si>
    <t>21,5*2,5</t>
  </si>
  <si>
    <t>7</t>
  </si>
  <si>
    <t>113107344</t>
  </si>
  <si>
    <t>Odstranění podkladů nebo krytů strojně plochy jednotlivě do 50 m2 s přemístěním hmot na skládku na vzdálenost do 3 m nebo s naložením na dopravní prostředek živičných, o tl. vrstvy přes 150 do 200 mm</t>
  </si>
  <si>
    <t>1624411549</t>
  </si>
  <si>
    <t>21,5*2</t>
  </si>
  <si>
    <t>8</t>
  </si>
  <si>
    <t>113151111</t>
  </si>
  <si>
    <t>Rozebírání zpevněných ploch s přemístěním na skládku na vzdálenost do 20 m nebo s naložením na dopravní prostředek ze silničních panelů</t>
  </si>
  <si>
    <t>-1724152979</t>
  </si>
  <si>
    <t>3*6,215</t>
  </si>
  <si>
    <t>9</t>
  </si>
  <si>
    <t>115101201</t>
  </si>
  <si>
    <t>Čerpání vody na dopravní výšku do 10 m s uvažovaným průměrným přítokem do 500 l/min</t>
  </si>
  <si>
    <t>hod</t>
  </si>
  <si>
    <t>2002258959</t>
  </si>
  <si>
    <t>10</t>
  </si>
  <si>
    <t>115101301</t>
  </si>
  <si>
    <t>Pohotovost záložní čerpací soupravy pro dopravní výšku do 10 m s uvažovaným průměrným přítokem do 500 l/min</t>
  </si>
  <si>
    <t>den</t>
  </si>
  <si>
    <t>1528897375</t>
  </si>
  <si>
    <t>11</t>
  </si>
  <si>
    <t>119001401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</si>
  <si>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ocelového nebo litinového, jmenovité světlosti DN do 200 mm</t>
  </si>
  <si>
    <t>m</t>
  </si>
  <si>
    <t>-937663583</t>
  </si>
  <si>
    <t>12</t>
  </si>
  <si>
    <t>119001405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</si>
  <si>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</si>
  <si>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-396113295</t>
  </si>
  <si>
    <t>13</t>
  </si>
  <si>
    <t>119001406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</si>
  <si>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přes 200 do 500 mm</t>
  </si>
  <si>
    <t>1825937596</t>
  </si>
  <si>
    <t>119001421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</si>
  <si>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kabelů a kabelových tratí z volně ložených kabelů a to do 3 kabelů</t>
  </si>
  <si>
    <t>-1585956592</t>
  </si>
  <si>
    <t>119002121</t>
  </si>
  <si>
    <t>Pomocné konstrukce při zabezpečení výkopu vodorovné pochozí přechodová lávka délky do 2 m včetně zábradlí zřízení</t>
  </si>
  <si>
    <t>kus</t>
  </si>
  <si>
    <t>-137200005</t>
  </si>
  <si>
    <t>16</t>
  </si>
  <si>
    <t>119002122</t>
  </si>
  <si>
    <t>Pomocné konstrukce při zabezpečení výkopu vodorovné pochozí přechodová lávka délky do 2 m včetně zábradlí odstranění</t>
  </si>
  <si>
    <t>2019985994</t>
  </si>
  <si>
    <t>121151113</t>
  </si>
  <si>
    <t>Sejmutí ornice strojně při souvislé ploše přes 100 do 500 m2, tl. vrstvy do 200 mm</t>
  </si>
  <si>
    <t>898074226</t>
  </si>
  <si>
    <t>472+33+4,1+4,6+3*6+"rozšíření pro šachty"1,5*0,5*15</t>
  </si>
  <si>
    <t>131151201</t>
  </si>
  <si>
    <t>Hloubení zapažených jam a zářezů strojně s urovnáním dna do předepsaného profilu a spádu v hornině třídy těžitelnosti I skupiny 1 a 2 do 20 m3</t>
  </si>
  <si>
    <t>m3</t>
  </si>
  <si>
    <t>-343212059</t>
  </si>
  <si>
    <t>(6*3+2*2)*2,2</t>
  </si>
  <si>
    <t>48,4*0,1 'Přepočtené koeficientem množství</t>
  </si>
  <si>
    <t>131251202</t>
  </si>
  <si>
    <t>Hloubení zapažených jam a zářezů strojně s urovnáním dna do předepsaného profilu a spádu v hornině třídy těžitelnosti I skupiny 3 přes 20 do 50 m3</t>
  </si>
  <si>
    <t>698255954</t>
  </si>
  <si>
    <t>48,4*0,5 'Přepočtené koeficientem množství</t>
  </si>
  <si>
    <t>131351201</t>
  </si>
  <si>
    <t>Hloubení zapažených jam a zářezů strojně s urovnáním dna do předepsaného profilu a spádu v hornině třídy těžitelnosti II skupiny 4 do 20 m3</t>
  </si>
  <si>
    <t>346998707</t>
  </si>
  <si>
    <t>48,4*0,35 'Přepočtené koeficientem množství</t>
  </si>
  <si>
    <t>131451201</t>
  </si>
  <si>
    <t>Hloubení zapažených jam a zářezů strojně s urovnáním dna do předepsaného profilu a spádu v hornině třídy těžitelnosti II skupiny 5 do 20 m3</t>
  </si>
  <si>
    <t>883348075</t>
  </si>
  <si>
    <t>48,4*0,05 'Přepočtené koeficientem množství</t>
  </si>
  <si>
    <t>132154204</t>
  </si>
  <si>
    <t>Hloubení zapažených rýh šířky přes 800 do 2 000 mm strojně s urovnáním dna do předepsaného profilu a spádu v hornině třídy těžitelnosti I skupiny 1 a 2 přes 100 do 500 m3</t>
  </si>
  <si>
    <t>-1271561570</t>
  </si>
  <si>
    <t>(328*2,5+77*2,8+(66+236+14+5,5+73,1+4,6+4,1+6,3)*2,4+10*1,75+5,5*1,95+6*1,85)*1+"rozšíření pro šachty"1,5*0,5*2,4*23</t>
  </si>
  <si>
    <t>2099,365*0,1 'Přepočtené koeficientem množství</t>
  </si>
  <si>
    <t>132254206</t>
  </si>
  <si>
    <t>Hloubení zapažených rýh šířky přes 800 do 2 000 mm strojně s urovnáním dna do předepsaného profilu a spádu v hornině třídy těžitelnosti I skupiny 3 přes 1 000 do 5 000 m3</t>
  </si>
  <si>
    <t>464526338</t>
  </si>
  <si>
    <t>2099,365*0,5 'Přepočtené koeficientem množství</t>
  </si>
  <si>
    <t>132354205</t>
  </si>
  <si>
    <t>Hloubení zapažených rýh šířky přes 800 do 2 000 mm strojně s urovnáním dna do předepsaného profilu a spádu v hornině třídy těžitelnosti II skupiny 4 přes 500 do 1 000 m3</t>
  </si>
  <si>
    <t>-43012333</t>
  </si>
  <si>
    <t>2099,365*0,35 'Přepočtené koeficientem množství</t>
  </si>
  <si>
    <t>29</t>
  </si>
  <si>
    <t>132454204</t>
  </si>
  <si>
    <t>Hloubení zapažených rýh šířky přes 800 do 2 000 mm strojně s urovnáním dna do předepsaného profilu a spádu v hornině třídy těžitelnosti II skupiny 5 přes 100 do 500 m3</t>
  </si>
  <si>
    <t>-145477738</t>
  </si>
  <si>
    <t>2099,365*0,05 'Přepočtené koeficientem množství</t>
  </si>
  <si>
    <t>139001101</t>
  </si>
  <si>
    <t>Příplatek k cenám hloubených vykopávek za ztížení vykopávky v blízkosti podzemního vedení nebo výbušnin pro jakoukoliv třídu horniny</t>
  </si>
  <si>
    <t>1901692899</t>
  </si>
  <si>
    <t>15*1*1,5</t>
  </si>
  <si>
    <t>141721214</t>
  </si>
  <si>
    <t>Řízený zemní protlak délky protlaku do 50 m v hornině třídy těžitelnosti I a II, skupiny 1 až 4 včetně protlačení trub v hloubce do 6 m vnějšího průměru vrtu přes 140 do 180 mm</t>
  </si>
  <si>
    <t>-745802753</t>
  </si>
  <si>
    <t>18,6+45,5+23,4</t>
  </si>
  <si>
    <t>141721222</t>
  </si>
  <si>
    <t>Řízený zemní protlak délky protlaku do 50 m v hornině třídy těžitelnosti I a II, skupiny 1 až 4 včetně protlačení trub v hloubce do 6 m vnějšího průměru vrtu přes 400 do 450 mm</t>
  </si>
  <si>
    <t>2009704171</t>
  </si>
  <si>
    <t>151101102</t>
  </si>
  <si>
    <t>Zřízení pažení a rozepření stěn rýh pro podzemní vedení příložné pro jakoukoliv mezerovitost, hloubky do 4 m</t>
  </si>
  <si>
    <t>-441077940</t>
  </si>
  <si>
    <t>151101112</t>
  </si>
  <si>
    <t>Odstranění pažení a rozepření stěn rýh pro podzemní vedení s uložením materiálu na vzdálenost do 3 m od kraje výkopu příložné, hloubky přes 2 do 4 m</t>
  </si>
  <si>
    <t>-1097529606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</si>
  <si>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</si>
  <si>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</si>
  <si>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-32062999</t>
  </si>
  <si>
    <t>((73,1+4,6+4,1+6,3)*0,55+(757*0,65))*1+"objem šachet"0,65*0,65*3,14*2,4*23+"podkladní desky"1,5*1,5*0,075*23+1530,148*0,5</t>
  </si>
  <si>
    <t>-((328*2,5+77*2,8+(66+236+14+5,5+73,1+4,6+4,1+6,3)*2,4+10*1,75+5,5*1,95+6*1,85)*1+"rozšíření pro šachty"1,5*0,5*2,4*23)*0,4</t>
  </si>
  <si>
    <t>Součet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</si>
  <si>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</si>
  <si>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</si>
  <si>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-1582208709</t>
  </si>
  <si>
    <t>162751137</t>
  </si>
  <si>
    <t>Vodorovné přemístění výkopku nebo sypaniny po suchu na obvyklém dopravním prostředku, bez naložení výkopku, avšak se složením bez rozhrnutí z horniny třídy těžitelnosti II na vzdálenost skupiny 4 a 5 na vzdálenost přes 9 000 do 10 000 m</t>
  </si>
  <si>
    <t>-1933180956</t>
  </si>
  <si>
    <t>((328*2,5+77*2,8+(66+236+14+5,5+73,1+4,6+4,1+6,3)*2,4+10*1,75+5,5*1,95+6*1,85)*1+"rozšíření pro šachty"1,5*0,5*2,4*23)*0,4</t>
  </si>
  <si>
    <t>162751139</t>
  </si>
  <si>
    <t>Vodorovné přemístění výkopku nebo sypaniny po suchu na obvyklém dopravním prostředku, bez naložení výkopku, avšak se složením bez rozhrnutí z horniny třídy těžitelnosti II na vzdálenost skupiny 4 a 5 na vzdálenost Příplatek k ceně za každých dalších i započatých 1 000 m</t>
  </si>
  <si>
    <t>-1179499158</t>
  </si>
  <si>
    <t>171201231</t>
  </si>
  <si>
    <t>Poplatek za uložení stavebního odpadu na recyklační skládce (skládkovné) zeminy a kamení zatříděného do Katalogu odpadů pod kódem 17 05 04</t>
  </si>
  <si>
    <t>t</t>
  </si>
  <si>
    <t>1001711840</t>
  </si>
  <si>
    <t>171251201</t>
  </si>
  <si>
    <t>Uložení sypaniny na skládky nebo meziskládky bez hutnění s upravením uložené sypaniny do předepsaného tvaru</t>
  </si>
  <si>
    <t>712108072</t>
  </si>
  <si>
    <t>174151101</t>
  </si>
  <si>
    <t>Zásyp sypaninou z jakékoliv horniny strojně s uložením výkopku ve vrstvách se zhutněním jam, šachet, rýh nebo kolem objektů v těchto vykopávkách</t>
  </si>
  <si>
    <t>1980842959</t>
  </si>
  <si>
    <t>-(((73,1+4,6+4,1+6,3)*0,55+(757*0,65))*1+"objem šachet"0,65*0,65*3,14*2,4*23+"podkladní desky"1,5*1,5*0,075*23)</t>
  </si>
  <si>
    <t>M</t>
  </si>
  <si>
    <t>58331200</t>
  </si>
  <si>
    <t>štěrkopísek netříděný zásypový</t>
  </si>
  <si>
    <t>-1838524234</t>
  </si>
  <si>
    <t>1530,148*0,5</t>
  </si>
  <si>
    <t>765,074*1,8 'Přepočtené koeficientem množství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</si>
  <si>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</si>
  <si>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</si>
  <si>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-1961658471</t>
  </si>
  <si>
    <t>((73,1+4,6+4,1+6,3)*0,45+(757*0,55))*1-757*0,125*0,125*3,14</t>
  </si>
  <si>
    <t>58337310</t>
  </si>
  <si>
    <t>štěrkopísek frakce 0/4</t>
  </si>
  <si>
    <t>-677372671</t>
  </si>
  <si>
    <t>418,855*1,67 'Přepočtené koeficientem množství</t>
  </si>
  <si>
    <t>181351103</t>
  </si>
  <si>
    <t>Rozprostření a urovnání ornice v rovině nebo ve svahu sklonu do 1:5 strojně při souvislé ploše přes 100 do 500 m2, tl. vrstvy do 200 mm</t>
  </si>
  <si>
    <t>-877118007</t>
  </si>
  <si>
    <t>181411131</t>
  </si>
  <si>
    <t>Založení trávníku na půdě předem připravené plochy do 1000 m2 výsevem včetně utažení parkového v rovině nebo na svahu do 1:5</t>
  </si>
  <si>
    <t>-1280825691</t>
  </si>
  <si>
    <t>00572410</t>
  </si>
  <si>
    <t>osivo směs travní parková</t>
  </si>
  <si>
    <t>kg</t>
  </si>
  <si>
    <t>1711075542</t>
  </si>
  <si>
    <t>542,95*0,015 'Přepočtené koeficientem množství</t>
  </si>
  <si>
    <t>181951111</t>
  </si>
  <si>
    <t>Úprava pláně vyrovnáním výškových rozdílů strojně v hornině třídy těžitelnosti I, skupiny 1 až 3 bez zhutnění</t>
  </si>
  <si>
    <t>1706236676</t>
  </si>
  <si>
    <t>181951112</t>
  </si>
  <si>
    <t>Úprava pláně vyrovnáním výškových rozdílů strojně v hornině třídy těžitelnosti I, skupiny 1 až 3 se zhutněním</t>
  </si>
  <si>
    <t>-1723442417</t>
  </si>
  <si>
    <t>236+14+5,5+21,5+2*2+40,1+6,3+"rozšíření pro šachty"1,5*0,5*8</t>
  </si>
  <si>
    <t>185803111</t>
  </si>
  <si>
    <t>Ošetření trávníku jednorázové v rovině nebo na svahu do 1:5</t>
  </si>
  <si>
    <t>1822141646</t>
  </si>
  <si>
    <t>Zakládání</t>
  </si>
  <si>
    <t>291211111</t>
  </si>
  <si>
    <t>Zřízení zpevněné plochy ze silničních panelů osazených do lože tl. 50 mm z kameniva</t>
  </si>
  <si>
    <t>-1732987178</t>
  </si>
  <si>
    <t>59381002</t>
  </si>
  <si>
    <t>panel silniční 3,00x1,20x0,215m</t>
  </si>
  <si>
    <t>-564195649</t>
  </si>
  <si>
    <t>Vodorovné konstrukce</t>
  </si>
  <si>
    <t>451573111</t>
  </si>
  <si>
    <t>Lože pod potrubí, stoky a drobné objekty v otevřeném výkopu z písku a štěrkopísku do 63 mm</t>
  </si>
  <si>
    <t>-1269498842</t>
  </si>
  <si>
    <t>(73,1+4,6+4,1+6,3+757)*1*0,1</t>
  </si>
  <si>
    <t>452112111</t>
  </si>
  <si>
    <t>Osazení betonových dílců prstenců nebo rámů pod poklopy a mříže, výšky do 100 mm</t>
  </si>
  <si>
    <t>714126363</t>
  </si>
  <si>
    <t>1+3+8</t>
  </si>
  <si>
    <t>59224184</t>
  </si>
  <si>
    <t>prstenec šachtový vyrovnávací betonový 625x120x40mm</t>
  </si>
  <si>
    <t>211317579</t>
  </si>
  <si>
    <t>59224185</t>
  </si>
  <si>
    <t>prstenec šachtový vyrovnávací betonový 625x120x60mm</t>
  </si>
  <si>
    <t>2089091153</t>
  </si>
  <si>
    <t>59224187</t>
  </si>
  <si>
    <t>prstenec šachtový vyrovnávací betonový 625x120x100mm</t>
  </si>
  <si>
    <t>1804387863</t>
  </si>
  <si>
    <t>452112121</t>
  </si>
  <si>
    <t>Osazení betonových dílců prstenců nebo rámů pod poklopy a mříže, výšky přes 100 do 200 mm</t>
  </si>
  <si>
    <t>-2101952355</t>
  </si>
  <si>
    <t>59224188</t>
  </si>
  <si>
    <t>prstenec šachtový vyrovnávací betonový 625x120x120mm</t>
  </si>
  <si>
    <t>944877739</t>
  </si>
  <si>
    <t>452311131</t>
  </si>
  <si>
    <t>Podkladní a zajišťovací konstrukce z betonu prostého v otevřeném výkopu desky pod potrubí, stoky a drobné objekty z betonu tř. C 12/15</t>
  </si>
  <si>
    <t>1781357223</t>
  </si>
  <si>
    <t>1,5*1,5*0,075*23</t>
  </si>
  <si>
    <t>Komunikace pozemní</t>
  </si>
  <si>
    <t>564861111</t>
  </si>
  <si>
    <t>Podklad ze štěrkodrti ŠD s rozprostřením a zhutněním, po zhutnění tl. 200 mm</t>
  </si>
  <si>
    <t>546417341</t>
  </si>
  <si>
    <t>236+14+5,5+2*2+40,1+6,3+"rozšíření pro šachty"1,5*0,5*8</t>
  </si>
  <si>
    <t>564871111</t>
  </si>
  <si>
    <t>Podklad ze štěrkodrti ŠD s rozprostřením a zhutněním, po zhutnění tl. 250 mm</t>
  </si>
  <si>
    <t>-543160404</t>
  </si>
  <si>
    <t>564962111</t>
  </si>
  <si>
    <t>Podklad z mechanicky zpevněného kameniva MZK (minerální beton) s rozprostřením a s hutněním, po zhutnění tl. 200 mm</t>
  </si>
  <si>
    <t>-563703116</t>
  </si>
  <si>
    <t>21,5*1,5</t>
  </si>
  <si>
    <t>565185111</t>
  </si>
  <si>
    <t>Asfaltový beton vrstva podkladní ACP 16 (obalované kamenivo střednězrnné - OKS) s rozprostřením a zhutněním v pruhu šířky přes 1,5 do 3 m, po zhutnění tl. 150 mm</t>
  </si>
  <si>
    <t>88218511</t>
  </si>
  <si>
    <t>567114112</t>
  </si>
  <si>
    <t>Podklad ze směsi stmelené cementem SC bez dilatačních spár, s rozprostřením a zhutněním SC C 16/20 (PB II), po zhutnění tl. 100 mm</t>
  </si>
  <si>
    <t>-385657773</t>
  </si>
  <si>
    <t>573211107</t>
  </si>
  <si>
    <t>Postřik spojovací PS bez posypu kamenivem z asfaltu silničního, v množství 0,30 kg/m2</t>
  </si>
  <si>
    <t>-804201499</t>
  </si>
  <si>
    <t>21,5*(3+2,5)</t>
  </si>
  <si>
    <t>577134111</t>
  </si>
  <si>
    <t>Asfaltový beton vrstva obrusná ACO 11 (ABS) s rozprostřením a se zhutněním z nemodifikovaného asfaltu v pruhu šířky do 3 m tř. I, po zhutnění tl. 40 mm</t>
  </si>
  <si>
    <t>2010197846</t>
  </si>
  <si>
    <t>577165111</t>
  </si>
  <si>
    <t>Asfaltový beton vrstva obrusná ACO 16 (ABH) s rozprostřením a zhutněním z nemodifikovaného asfaltu v pruhu šířky do 3 m, po zhutnění tl. 70 mm</t>
  </si>
  <si>
    <t>-1436258047</t>
  </si>
  <si>
    <t>591111111</t>
  </si>
  <si>
    <t>Kladení dlažby z kostek s provedením lože do tl. 50 mm, s vyplněním spár, s dvojím beraněním a se smetením přebytečného materiálu na krajnici velkých z kamene, do lože z kameniva těženého</t>
  </si>
  <si>
    <t>359715460</t>
  </si>
  <si>
    <t>Trubní vedení</t>
  </si>
  <si>
    <t>871313121</t>
  </si>
  <si>
    <t>Montáž kanalizačního potrubí z plastů z tvrdého PVC těsněných gumovým kroužkem v otevřeném výkopu ve sklonu do 20 % DN 160</t>
  </si>
  <si>
    <t>-363741348</t>
  </si>
  <si>
    <t>18,6+73,1+45,5+4,6+23,4+4,1+6,3</t>
  </si>
  <si>
    <t>28611106</t>
  </si>
  <si>
    <t>trubka kanalizační PVC-U 160x5,5x6000mm SN12</t>
  </si>
  <si>
    <t>1034406128</t>
  </si>
  <si>
    <t>175,6*1,03 'Přepočtené koeficientem množství</t>
  </si>
  <si>
    <t>871363121</t>
  </si>
  <si>
    <t>Montáž kanalizačního potrubí z plastů z tvrdého PVC těsněných gumovým kroužkem v otevřeném výkopu ve sklonu do 20 % DN 250</t>
  </si>
  <si>
    <t>-1668783120</t>
  </si>
  <si>
    <t>28611108</t>
  </si>
  <si>
    <t>trubka kanalizační PVC-U 250x8,6x6000mm SN12</t>
  </si>
  <si>
    <t>395713213</t>
  </si>
  <si>
    <t>766,5*1,03 'Přepočtené koeficientem množství</t>
  </si>
  <si>
    <t>871445811</t>
  </si>
  <si>
    <t>Bourání stávajícího potrubí z PVC nebo polypropylenu PP v otevřeném výkopu DN přes 500 do 600</t>
  </si>
  <si>
    <t>-663387905</t>
  </si>
  <si>
    <t>"napojení na stávajcí stoku-výřez pro osazení Š1"1,5</t>
  </si>
  <si>
    <t>877315211</t>
  </si>
  <si>
    <t>Montáž tvarovek na kanalizačním potrubí z trub z plastu z tvrdého PVC nebo z polypropylenu v otevřeném výkopu jednoosých DN 160</t>
  </si>
  <si>
    <t>-682767549</t>
  </si>
  <si>
    <t>(20+7+6+3)*2</t>
  </si>
  <si>
    <t>28611361</t>
  </si>
  <si>
    <t>koleno kanalizační PVC KG 160x45°</t>
  </si>
  <si>
    <t>-517539365</t>
  </si>
  <si>
    <t>28611742</t>
  </si>
  <si>
    <t>spojka dvouhrdlá kanalizace plastové PVC KG DN 160</t>
  </si>
  <si>
    <t>1460974062</t>
  </si>
  <si>
    <t>877365211</t>
  </si>
  <si>
    <t>Montáž tvarovek na kanalizačním potrubí z trub z plastu z tvrdého PVC nebo z polypropylenu v otevřeném výkopu jednoosých DN 250</t>
  </si>
  <si>
    <t>1060533727</t>
  </si>
  <si>
    <t>28612252</t>
  </si>
  <si>
    <t>vložka šachtová kanalizační DN 250</t>
  </si>
  <si>
    <t>289760263</t>
  </si>
  <si>
    <t>877365221</t>
  </si>
  <si>
    <t>Montáž tvarovek na kanalizačním potrubí z trub z plastu z tvrdého PVC nebo z polypropylenu v otevřeném výkopu dvouosých DN 250</t>
  </si>
  <si>
    <t>874765514</t>
  </si>
  <si>
    <t>20+7+6+3</t>
  </si>
  <si>
    <t>28611399</t>
  </si>
  <si>
    <t>odbočka kanalizační plastová s hrdlem KG 250/150/45°</t>
  </si>
  <si>
    <t>-1030824819</t>
  </si>
  <si>
    <t>877440440</t>
  </si>
  <si>
    <t>Montáž tvarovek na kanalizačním plastovém potrubí z polypropylenu PP korugovaného nebo žebrovaného šachtových vložek DN 600</t>
  </si>
  <si>
    <t>-316268205</t>
  </si>
  <si>
    <t>28617486</t>
  </si>
  <si>
    <t>vložka šachtová kanalizace PP korugované DN 600</t>
  </si>
  <si>
    <t>761633346</t>
  </si>
  <si>
    <t>892351111</t>
  </si>
  <si>
    <t>Tlakové zkoušky vodou na potrubí DN 150 nebo 200</t>
  </si>
  <si>
    <t>215163431</t>
  </si>
  <si>
    <t>892372111</t>
  </si>
  <si>
    <t>Tlakové zkoušky vodou zabezpečení konců potrubí při tlakových zkouškách DN do 300</t>
  </si>
  <si>
    <t>439088544</t>
  </si>
  <si>
    <t>892381111</t>
  </si>
  <si>
    <t>Tlakové zkoušky vodou na potrubí DN 250, 300 nebo 350</t>
  </si>
  <si>
    <t>1223034320</t>
  </si>
  <si>
    <t>894411311</t>
  </si>
  <si>
    <t>Osazení betonových nebo železobetonových dílců pro šachty skruží rovných</t>
  </si>
  <si>
    <t>-1695528938</t>
  </si>
  <si>
    <t>18+7+19</t>
  </si>
  <si>
    <t>59224050</t>
  </si>
  <si>
    <t>skruž pro kanalizační šachty se zabudovanými stupadly 100x25x12cm</t>
  </si>
  <si>
    <t>-881720624</t>
  </si>
  <si>
    <t>59224051</t>
  </si>
  <si>
    <t>skruž pro kanalizační šachty se zabudovanými stupadly 100x50x12cm</t>
  </si>
  <si>
    <t>799522800</t>
  </si>
  <si>
    <t>59224052</t>
  </si>
  <si>
    <t>skruž pro kanalizační šachty se zabudovanými stupadly 100x100x12cm</t>
  </si>
  <si>
    <t>-1286671244</t>
  </si>
  <si>
    <t>894412411</t>
  </si>
  <si>
    <t>Osazení betonových nebo železobetonových dílců pro šachty skruží přechodových</t>
  </si>
  <si>
    <t>739902857</t>
  </si>
  <si>
    <t>59224167</t>
  </si>
  <si>
    <t>skruž betonová přechodová 62,5/100x60x12cm, stupadla poplastovaná</t>
  </si>
  <si>
    <t>385082983</t>
  </si>
  <si>
    <t>894414111</t>
  </si>
  <si>
    <t>Osazení betonových nebo železobetonových dílců pro šachty skruží základových (dno)</t>
  </si>
  <si>
    <t>925936898</t>
  </si>
  <si>
    <t>59224337</t>
  </si>
  <si>
    <t>dno betonové šachty kanalizační přímé 100x60x40cm</t>
  </si>
  <si>
    <t>1423486749</t>
  </si>
  <si>
    <t>59224348</t>
  </si>
  <si>
    <t>těsnění elastomerové pro spojení šachetních dílů DN 1000</t>
  </si>
  <si>
    <t>-1398604324</t>
  </si>
  <si>
    <t>18+7+19+23</t>
  </si>
  <si>
    <t>899104112</t>
  </si>
  <si>
    <t>Osazení poklopů litinových a ocelových včetně rámů pro třídu zatížení D400, E600</t>
  </si>
  <si>
    <t>581677986</t>
  </si>
  <si>
    <t>28661935</t>
  </si>
  <si>
    <t>poklop šachtový litinový  DN 600 pro třídu zatížení D400</t>
  </si>
  <si>
    <t>-1098496450</t>
  </si>
  <si>
    <t>899911134</t>
  </si>
  <si>
    <t>Kluzné objímky (pojízdná sedla) pro zasunutí potrubí do chráničky výšky 60 mm vnějšího průměru potrubí do 256 mm</t>
  </si>
  <si>
    <t>-1556112812</t>
  </si>
  <si>
    <t>6*4</t>
  </si>
  <si>
    <t>899913163</t>
  </si>
  <si>
    <t>Koncové uzavírací manžety chrániček DN potrubí x DN chráničky DN 250 x 400</t>
  </si>
  <si>
    <t>-386597619</t>
  </si>
  <si>
    <t>899914116</t>
  </si>
  <si>
    <t>Montáž ocelové chráničky v otevřeném výkopu vnějšího průměru D 426 x 10 mm</t>
  </si>
  <si>
    <t>850012292</t>
  </si>
  <si>
    <t>14033234</t>
  </si>
  <si>
    <t>trubka ocelová bezešvá hladká tl 8mm ČSN 41 1375.1 D 426mm</t>
  </si>
  <si>
    <t>979010197</t>
  </si>
  <si>
    <t>Ostatní konstrukce a práce, bourání</t>
  </si>
  <si>
    <t>919732211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</si>
  <si>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</si>
  <si>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-2039404116</t>
  </si>
  <si>
    <t>21,5+3*3*2</t>
  </si>
  <si>
    <t>919735112</t>
  </si>
  <si>
    <t>Řezání stávajícího živičného krytu nebo podkladu hloubky přes 50 do 100 mm</t>
  </si>
  <si>
    <t>-1895652617</t>
  </si>
  <si>
    <t>21,5+2,5*2*3</t>
  </si>
  <si>
    <t>979071111</t>
  </si>
  <si>
    <t>Očištění vybouraných dlažebních kostek od spojovacího materiálu, s uložením očištěných kostek na skládku, s odklizením odpadových hmot na hromady a s odklizením vybouraných kostek na vzdálenost do 3 m velkých, s původním vyplněním spár kamenivem těženým</t>
  </si>
  <si>
    <t>-460062123</t>
  </si>
  <si>
    <t>997</t>
  </si>
  <si>
    <t>Přesun sutě</t>
  </si>
  <si>
    <t>997221551</t>
  </si>
  <si>
    <t>Vodorovná doprava suti bez naložení, ale se složením a s hrubým urovnáním ze sypkých materiálů, na vzdálenost do 1 km</t>
  </si>
  <si>
    <t>1135728886</t>
  </si>
  <si>
    <t>344,15*0,29+21,5*0,44+64,5*0,098+53,75*0,22+43*0,45+5,5*0,24</t>
  </si>
  <si>
    <t>997221559</t>
  </si>
  <si>
    <t>Vodorovná doprava suti bez naložení, ale se složením a s hrubým urovnáním Příplatek k ceně za každý další i započatý 1 km přes 1 km</t>
  </si>
  <si>
    <t>1029053154</t>
  </si>
  <si>
    <t>148,08*10 'Přepočtené koeficientem množství</t>
  </si>
  <si>
    <t>997221611</t>
  </si>
  <si>
    <t>Nakládání na dopravní prostředky pro vodorovnou dopravu suti</t>
  </si>
  <si>
    <t>1064808609</t>
  </si>
  <si>
    <t>997221861</t>
  </si>
  <si>
    <t>Poplatek za uložení stavebního odpadu na recyklační skládce (skládkovné) z prostého betonu zatříděného do Katalogu odpadů pod kódem 17 01 01</t>
  </si>
  <si>
    <t>-51572611</t>
  </si>
  <si>
    <t>5,5*0,24</t>
  </si>
  <si>
    <t>997221873</t>
  </si>
  <si>
    <t>258306896</t>
  </si>
  <si>
    <t>344,15*0,29+21,5*0,44</t>
  </si>
  <si>
    <t>997221875</t>
  </si>
  <si>
    <t>Poplatek za uložení stavebního odpadu na recyklační skládce (skládkovné) asfaltového bez obsahu dehtu zatříděného do Katalogu odpadů pod kódem 17 03 02</t>
  </si>
  <si>
    <t>-641394454</t>
  </si>
  <si>
    <t>64,5*0,098+53,75*0,22+43*0,45</t>
  </si>
  <si>
    <t>998</t>
  </si>
  <si>
    <t>Přesun hmot</t>
  </si>
  <si>
    <t>998276101</t>
  </si>
  <si>
    <t>Přesun hmot pro trubní vedení hloubené z trub z plastických hmot nebo sklolaminátových pro vodovody nebo kanalizace v otevřeném výkopu dopravní vzdálenost do 15 m</t>
  </si>
  <si>
    <t>-1510859018</t>
  </si>
  <si>
    <t>SO 02 - Dešťová kanalizace</t>
  </si>
  <si>
    <t>-92711817</t>
  </si>
  <si>
    <t>3*1,5</t>
  </si>
  <si>
    <t>-560852505</t>
  </si>
  <si>
    <t>-2107403829</t>
  </si>
  <si>
    <t>880076856</t>
  </si>
  <si>
    <t>-2117519492</t>
  </si>
  <si>
    <t>169*1,5</t>
  </si>
  <si>
    <t>132154203</t>
  </si>
  <si>
    <t>Hloubení zapažených rýh šířky přes 800 do 2 000 mm strojně s urovnáním dna do předepsaného profilu a spádu v hornině třídy těžitelnosti I skupiny 1 a 2 přes 50 do 100 m3</t>
  </si>
  <si>
    <t>56217212</t>
  </si>
  <si>
    <t>169*1,5*2,2</t>
  </si>
  <si>
    <t>557,7*0,1 'Přepočtené koeficientem množství</t>
  </si>
  <si>
    <t>132254204</t>
  </si>
  <si>
    <t>Hloubení zapažených rýh šířky přes 800 do 2 000 mm strojně s urovnáním dna do předepsaného profilu a spádu v hornině třídy těžitelnosti I skupiny 3 přes 100 do 500 m3</t>
  </si>
  <si>
    <t>-643380575</t>
  </si>
  <si>
    <t>557,7*0,5 'Přepočtené koeficientem množství</t>
  </si>
  <si>
    <t>132354204</t>
  </si>
  <si>
    <t>Hloubení zapažených rýh šířky přes 800 do 2 000 mm strojně s urovnáním dna do předepsaného profilu a spádu v hornině třídy těžitelnosti II skupiny 4 přes 100 do 500 m3</t>
  </si>
  <si>
    <t>335120654</t>
  </si>
  <si>
    <t>557,7*0,35 'Přepočtené koeficientem množství</t>
  </si>
  <si>
    <t>132454202</t>
  </si>
  <si>
    <t>Hloubení zapažených rýh šířky přes 800 do 2 000 mm strojně s urovnáním dna do předepsaného profilu a spádu v hornině třídy těžitelnosti II skupiny 5 přes 20 do 50 m3</t>
  </si>
  <si>
    <t>1473698596</t>
  </si>
  <si>
    <t>557,7*0,05 'Přepočtené koeficientem množství</t>
  </si>
  <si>
    <t>625412279</t>
  </si>
  <si>
    <t>3*1,5*1,5</t>
  </si>
  <si>
    <t>151101101</t>
  </si>
  <si>
    <t>Zřízení pažení a rozepření stěn rýh pro podzemní vedení příložné pro jakoukoliv mezerovitost, hloubky do 2 m</t>
  </si>
  <si>
    <t>733993888</t>
  </si>
  <si>
    <t>172*2*2</t>
  </si>
  <si>
    <t>151101111</t>
  </si>
  <si>
    <t>Odstranění pažení a rozepření stěn rýh pro podzemní vedení s uložením materiálu na vzdálenost do 3 m od kraje výkopu příložné, hloubky do 2 m</t>
  </si>
  <si>
    <t>-429304061</t>
  </si>
  <si>
    <t>-1837431212</t>
  </si>
  <si>
    <t>171,3*1,5*0,9+"objem šachet"0,65*0,65*3,14*2,2*5+"podkladní desky"1,5*1,5*0,075*5+311,008*0,5</t>
  </si>
  <si>
    <t>-169*1,5*2,2*0,4</t>
  </si>
  <si>
    <t>-131803107</t>
  </si>
  <si>
    <t>256839668</t>
  </si>
  <si>
    <t>169*1,5*2,2*0,4</t>
  </si>
  <si>
    <t>-1248461813</t>
  </si>
  <si>
    <t>1179823675</t>
  </si>
  <si>
    <t>-1125899154</t>
  </si>
  <si>
    <t>-765859044</t>
  </si>
  <si>
    <t>169*1,5*2,2-(171,3*1,5*0,9+"objem šachet"0,65*0,65*3,14*2,2*5+"podkladní desky"1,5*1,5*0,075*5)</t>
  </si>
  <si>
    <t>-1510545333</t>
  </si>
  <si>
    <t>311,008*0,5</t>
  </si>
  <si>
    <t>155,504*1,8 'Přepočtené koeficientem množství</t>
  </si>
  <si>
    <t>-171465455</t>
  </si>
  <si>
    <t>171,3*1,5*0,8-0,25*0,25*3,14*171,3</t>
  </si>
  <si>
    <t>-165950169</t>
  </si>
  <si>
    <t>171,942*1,67 'Přepočtené koeficientem množství</t>
  </si>
  <si>
    <t>-49201001</t>
  </si>
  <si>
    <t>-1679742985</t>
  </si>
  <si>
    <t>837882203</t>
  </si>
  <si>
    <t>253,5*0,015 'Přepočtené koeficientem množství</t>
  </si>
  <si>
    <t>-2062741145</t>
  </si>
  <si>
    <t>-1385293914</t>
  </si>
  <si>
    <t>-2105888501</t>
  </si>
  <si>
    <t>-1144186218</t>
  </si>
  <si>
    <t>171,3*1,5*0,1</t>
  </si>
  <si>
    <t>-244385536</t>
  </si>
  <si>
    <t>413383937</t>
  </si>
  <si>
    <t>1806914948</t>
  </si>
  <si>
    <t>-371692223</t>
  </si>
  <si>
    <t>-921541028</t>
  </si>
  <si>
    <t>1,5*1,5*0,075*5</t>
  </si>
  <si>
    <t>1429019524</t>
  </si>
  <si>
    <t>871420320</t>
  </si>
  <si>
    <t>Montáž kanalizačního potrubí z plastů z polypropylenu PP hladkého plnostěnného SN 12 DN 500</t>
  </si>
  <si>
    <t>1717487423</t>
  </si>
  <si>
    <t>28617042</t>
  </si>
  <si>
    <t>trubka kanalizační PP plnostěnná třívrstvá DN 500x6000mm SN12</t>
  </si>
  <si>
    <t>327698115</t>
  </si>
  <si>
    <t>171,3*1,015 'Přepočtené koeficientem množství</t>
  </si>
  <si>
    <t>1571058178</t>
  </si>
  <si>
    <t>877420330</t>
  </si>
  <si>
    <t>Montáž tvarovek na kanalizačním plastovém potrubí z polypropylenu PP hladkého plnostěnného spojek nebo redukcí DN 500</t>
  </si>
  <si>
    <t>717800445</t>
  </si>
  <si>
    <t>28612255</t>
  </si>
  <si>
    <t>vložka šachtová kanalizační DN 500</t>
  </si>
  <si>
    <t>842613761</t>
  </si>
  <si>
    <t>567635096</t>
  </si>
  <si>
    <t>-1105953093</t>
  </si>
  <si>
    <t>892421111</t>
  </si>
  <si>
    <t>Tlakové zkoušky vodou na potrubí DN 400 nebo 500</t>
  </si>
  <si>
    <t>-2096266935</t>
  </si>
  <si>
    <t>892442111</t>
  </si>
  <si>
    <t>Tlakové zkoušky vodou zabezpečení konců potrubí při tlakových zkouškách DN přes 300 do 600</t>
  </si>
  <si>
    <t>-578002141</t>
  </si>
  <si>
    <t>-1812887456</t>
  </si>
  <si>
    <t>4+1</t>
  </si>
  <si>
    <t>-482333933</t>
  </si>
  <si>
    <t>-1076075708</t>
  </si>
  <si>
    <t>1310029698</t>
  </si>
  <si>
    <t>1660914949</t>
  </si>
  <si>
    <t>186761880</t>
  </si>
  <si>
    <t>59224339</t>
  </si>
  <si>
    <t>dno betonové šachty kanalizační přímé 100x100x60cm</t>
  </si>
  <si>
    <t>551338136</t>
  </si>
  <si>
    <t>1196684780</t>
  </si>
  <si>
    <t>4+1+5</t>
  </si>
  <si>
    <t>-1174193134</t>
  </si>
  <si>
    <t>287228764</t>
  </si>
  <si>
    <t>1122224799</t>
  </si>
  <si>
    <t>3*1,5*0,29</t>
  </si>
  <si>
    <t>-1030685712</t>
  </si>
  <si>
    <t>1,305*10 'Přepočtené koeficientem množství</t>
  </si>
  <si>
    <t>-488999393</t>
  </si>
  <si>
    <t>955531566</t>
  </si>
  <si>
    <t>-19645174</t>
  </si>
  <si>
    <t>VRN - Vedlejší a ostatní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</si>
  <si>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</si>
  <si>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</si>
  <si>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</si>
  <si>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</si>
  <si>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</si>
  <si>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</si>
  <si>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</si>
  <si>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Kč</t>
  </si>
  <si>
    <t>1024</t>
  </si>
  <si>
    <t>012203000</t>
  </si>
  <si>
    <t>Geodetické práce při provádění stavby</t>
  </si>
  <si>
    <t>1571424278</t>
  </si>
  <si>
    <t>012303000</t>
  </si>
  <si>
    <t>Geodetické práce po výstavbě</t>
  </si>
  <si>
    <t>-449981677</t>
  </si>
  <si>
    <t>VRN3</t>
  </si>
  <si>
    <t>Zařízení staveniště</t>
  </si>
  <si>
    <t>030001000</t>
  </si>
  <si>
    <t>1778507451</t>
  </si>
  <si>
    <t>034303000</t>
  </si>
  <si>
    <t>Dopravní značení na staveništi</t>
  </si>
  <si>
    <t>-75882951</t>
  </si>
  <si>
    <t>VRN4</t>
  </si>
  <si>
    <t>Inženýrská činnost</t>
  </si>
  <si>
    <t>043154000</t>
  </si>
  <si>
    <t>Zkoušky hutnicí</t>
  </si>
  <si>
    <t>107827280</t>
  </si>
  <si>
    <t>045203000</t>
  </si>
  <si>
    <t>Kompletační činnost</t>
  </si>
  <si>
    <t>223693772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</si>
  <si>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</si>
  <si>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</si>
  <si>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</si>
  <si>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</si>
  <si>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</si>
  <si>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</si>
  <si>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</si>
  <si>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</si>
  <si>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</si>
  <si>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</si>
  <si>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</si>
  <si>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</si>
  <si>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</si>
  <si>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</si>
  <si>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</si>
  <si>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</si>
  <si>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</si>
  <si>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</si>
  <si>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</si>
  <si>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</si>
  <si>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</si>
  <si>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</si>
  <si>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</si>
  <si>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</si>
  <si>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</si>
  <si>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</si>
  <si>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</si>
  <si>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</si>
  <si>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</si>
  <si>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</si>
  <si>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</si>
  <si>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</si>
  <si>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</si>
  <si>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</si>
  <si>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</si>
  <si>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</si>
  <si>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</si>
  <si>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</si>
  <si>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</si>
  <si>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</si>
  <si>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</si>
  <si>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</si>
  <si>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</si>
  <si>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</si>
  <si>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</si>
  <si>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</si>
  <si>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</si>
  <si>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</si>
  <si>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</si>
  <si>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</si>
  <si>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</si>
  <si>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</si>
  <si>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</si>
  <si>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</si>
  <si>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</si>
  <si>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</si>
  <si>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</si>
  <si>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</si>
  <si>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</si>
  <si>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</si>
  <si>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</si>
  <si>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</si>
  <si>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</si>
  <si>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</si>
  <si>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</si>
  <si>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</si>
  <si>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</si>
  <si>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</si>
  <si>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</si>
  <si>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</si>
  <si>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</si>
  <si>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</si>
  <si>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</si>
  <si>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</si>
  <si>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</si>
  <si>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</si>
  <si>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</si>
  <si>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</si>
  <si>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</si>
  <si>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</si>
  <si>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</si>
  <si>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</si>
  <si>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</si>
  <si>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</si>
  <si>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</si>
  <si>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</si>
  <si>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</si>
  <si>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</si>
  <si>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</si>
  <si>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</si>
  <si>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</si>
  <si>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</si>
  <si>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</si>
  <si>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</si>
  <si>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</si>
  <si>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</si>
  <si>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</si>
  <si>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</si>
  <si>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</si>
  <si>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</si>
  <si>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</si>
  <si>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</si>
  <si>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</si>
  <si>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</si>
  <si>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</si>
  <si>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</si>
  <si>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</si>
  <si>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</si>
  <si>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</si>
  <si>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</si>
  <si>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</si>
  <si>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</si>
  <si>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</si>
  <si>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</si>
  <si>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</si>
  <si>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</si>
  <si>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</si>
  <si>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</si>
  <si>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</si>
  <si>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</si>
  <si>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</si>
  <si>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</si>
  <si>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</si>
  <si>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</si>
  <si>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</si>
  <si>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</si>
  <si>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</si>
  <si>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</si>
  <si>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</si>
  <si>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</si>
  <si>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</si>
  <si>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</si>
  <si>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</si>
  <si>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</si>
  <si>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</si>
  <si>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</si>
  <si>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</si>
  <si>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</si>
  <si>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</si>
  <si>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</si>
  <si>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</si>
  <si>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</si>
  <si>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</si>
  <si>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</si>
  <si>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</si>
  <si>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</si>
  <si>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</si>
  <si>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</si>
  <si>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</si>
  <si>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</si>
  <si>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</si>
  <si>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</si>
  <si>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</si>
  <si>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</si>
  <si>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</si>
  <si>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</si>
  <si>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</si>
  <si>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</si>
  <si>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</si>
  <si>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</si>
  <si>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</si>
  <si>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</si>
  <si>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</si>
  <si>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</si>
  <si>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</si>
  <si>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</si>
  <si>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</si>
  <si>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</si>
  <si>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</si>
  <si>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</si>
  <si>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</si>
  <si>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</si>
  <si>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</si>
  <si>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</si>
  <si>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</si>
  <si>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</si>
  <si>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</si>
  <si>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</si>
  <si>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</si>
  <si>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</si>
  <si>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</si>
  <si>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</si>
  <si>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</si>
  <si>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</si>
  <si>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</si>
  <si>
    <t>1382,691*1,8 'Přepočtené koeficientem množství - s ohledem na skládku investora</t>
  </si>
  <si>
    <t>(6+2)*2*2,4+757*2*2,8+88,1*2*2,4* koeficient použití</t>
  </si>
  <si>
    <t>402,196*1,8 'Přepočtené koeficientem množství a možnost skládky investora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</si>
</sst>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4" borderId="9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5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5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4" fontId="25" fillId="0" borderId="22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3" xfId="0" applyNumberFormat="1" applyFont="1" applyBorder="1" applyAlignment="1"/>
    <xf numFmtId="166" fontId="28" fillId="0" borderId="14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6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31" fillId="0" borderId="23" xfId="0" applyFont="1" applyBorder="1" applyAlignment="1" applyProtection="1">
      <alignment horizontal="center" vertical="center"/>
      <protection locked="0"/>
    </xf>
    <xf numFmtId="49" fontId="31" fillId="0" borderId="23" xfId="0" applyNumberFormat="1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center" vertical="center" wrapText="1"/>
      <protection locked="0"/>
    </xf>
    <xf numFmtId="167" fontId="31" fillId="0" borderId="23" xfId="0" applyNumberFormat="1" applyFont="1" applyBorder="1" applyAlignment="1" applyProtection="1">
      <alignment vertical="center"/>
      <protection locked="0"/>
    </xf>
    <xf numFmtId="4" fontId="31" fillId="0" borderId="23" xfId="0" applyNumberFormat="1" applyFont="1" applyBorder="1" applyAlignment="1" applyProtection="1">
      <alignment vertical="center"/>
      <protection locked="0"/>
    </xf>
    <xf numFmtId="0" fontId="32" fillId="0" borderId="4" xfId="0" applyFont="1" applyBorder="1" applyAlignment="1">
      <alignment vertical="center"/>
    </xf>
    <xf numFmtId="0" fontId="31" fillId="0" borderId="15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center" vertical="center"/>
    </xf>
    <xf numFmtId="166" fontId="19" fillId="0" borderId="21" xfId="0" applyNumberFormat="1" applyFont="1" applyBorder="1" applyAlignment="1">
      <alignment vertical="center"/>
    </xf>
    <xf numFmtId="166" fontId="19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7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8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9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/>
    </xf>
    <xf numFmtId="0" fontId="37" fillId="0" borderId="30" xfId="0" applyFont="1" applyBorder="1" applyAlignment="1">
      <alignment horizontal="left" vertical="center" wrapText="1"/>
    </xf>
    <xf numFmtId="0" fontId="37" fillId="0" borderId="29" xfId="0" applyFont="1" applyBorder="1" applyAlignment="1">
      <alignment horizontal="left" vertical="center" wrapText="1"/>
    </xf>
    <xf numFmtId="0" fontId="37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7" fillId="0" borderId="30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6" fillId="0" borderId="1" xfId="0" applyFont="1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9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6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18" fillId="4" borderId="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right"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left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wrapText="1"/>
    </xf>
    <xf numFmtId="49" fontId="36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"/>
  <sheetViews>
    <sheetView showGridLines="0" tabSelected="1" workbookViewId="0">
      <selection activeCell="E20" sqref="E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75" t="s">
        <v>6</v>
      </c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S2" s="17" t="s">
        <v>7</v>
      </c>
      <c r="BT2" s="17" t="s">
        <v>8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7</v>
      </c>
      <c r="BT3" s="17" t="s">
        <v>9</v>
      </c>
    </row>
    <row r="4" spans="1:74" s="1" customFormat="1" ht="24.95" customHeight="1">
      <c r="B4" s="20"/>
      <c r="D4" s="21" t="s">
        <v>10</v>
      </c>
      <c r="AR4" s="20"/>
      <c r="AS4" s="22" t="s">
        <v>11</v>
      </c>
      <c r="BS4" s="17" t="s">
        <v>12</v>
      </c>
    </row>
    <row r="5" spans="1:74" s="1" customFormat="1" ht="12" customHeight="1">
      <c r="B5" s="20"/>
      <c r="D5" s="23" t="s">
        <v>13</v>
      </c>
      <c r="K5" s="256" t="s">
        <v>14</v>
      </c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R5" s="20"/>
      <c r="BS5" s="17" t="s">
        <v>7</v>
      </c>
    </row>
    <row r="6" spans="1:74" s="1" customFormat="1" ht="36.950000000000003" customHeight="1">
      <c r="B6" s="20"/>
      <c r="D6" s="25" t="s">
        <v>15</v>
      </c>
      <c r="K6" s="258" t="s">
        <v>16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R6" s="20"/>
      <c r="BS6" s="17" t="s">
        <v>7</v>
      </c>
    </row>
    <row r="7" spans="1:74" s="1" customFormat="1" ht="12" customHeight="1">
      <c r="B7" s="20"/>
      <c r="D7" s="26" t="s">
        <v>17</v>
      </c>
      <c r="K7" s="24" t="s">
        <v>3</v>
      </c>
      <c r="AK7" s="26" t="s">
        <v>18</v>
      </c>
      <c r="AN7" s="24" t="s">
        <v>3</v>
      </c>
      <c r="AR7" s="20"/>
      <c r="BS7" s="17" t="s">
        <v>7</v>
      </c>
    </row>
    <row r="8" spans="1:74" s="1" customFormat="1" ht="12" customHeight="1">
      <c r="B8" s="20"/>
      <c r="D8" s="26" t="s">
        <v>19</v>
      </c>
      <c r="K8" s="24" t="s">
        <v>20</v>
      </c>
      <c r="AK8" s="26" t="s">
        <v>21</v>
      </c>
      <c r="AN8" s="24" t="s">
        <v>22</v>
      </c>
      <c r="AR8" s="20"/>
      <c r="BS8" s="17" t="s">
        <v>7</v>
      </c>
    </row>
    <row r="9" spans="1:74" s="1" customFormat="1" ht="14.45" customHeight="1">
      <c r="B9" s="20"/>
      <c r="AR9" s="20"/>
      <c r="BS9" s="17" t="s">
        <v>7</v>
      </c>
    </row>
    <row r="10" spans="1:74" s="1" customFormat="1" ht="12" customHeight="1">
      <c r="B10" s="20"/>
      <c r="D10" s="26" t="s">
        <v>23</v>
      </c>
      <c r="AK10" s="26" t="s">
        <v>24</v>
      </c>
      <c r="AN10" s="24" t="s">
        <v>25</v>
      </c>
      <c r="AR10" s="20"/>
      <c r="BS10" s="17" t="s">
        <v>7</v>
      </c>
    </row>
    <row r="11" spans="1:74" s="1" customFormat="1" ht="18.399999999999999" customHeight="1">
      <c r="B11" s="20"/>
      <c r="E11" s="24" t="s">
        <v>26</v>
      </c>
      <c r="AK11" s="26" t="s">
        <v>27</v>
      </c>
      <c r="AN11" s="24" t="s">
        <v>3</v>
      </c>
      <c r="AR11" s="20"/>
      <c r="BS11" s="17" t="s">
        <v>7</v>
      </c>
    </row>
    <row r="12" spans="1:74" s="1" customFormat="1" ht="6.95" customHeight="1">
      <c r="B12" s="20"/>
      <c r="AR12" s="20"/>
      <c r="BS12" s="17" t="s">
        <v>7</v>
      </c>
    </row>
    <row r="13" spans="1:74" s="1" customFormat="1" ht="12" customHeight="1">
      <c r="B13" s="20"/>
      <c r="D13" s="26" t="s">
        <v>28</v>
      </c>
      <c r="AK13" s="26" t="s">
        <v>24</v>
      </c>
      <c r="AN13" s="24" t="s">
        <v>3</v>
      </c>
      <c r="AR13" s="20"/>
      <c r="BS13" s="17" t="s">
        <v>7</v>
      </c>
    </row>
    <row r="14" spans="1:74" ht="12.75">
      <c r="B14" s="20"/>
      <c r="E14" s="24" t="s">
        <v>29</v>
      </c>
      <c r="AK14" s="26" t="s">
        <v>27</v>
      </c>
      <c r="AN14" s="24" t="s">
        <v>3</v>
      </c>
      <c r="AR14" s="20"/>
      <c r="BS14" s="17" t="s">
        <v>7</v>
      </c>
    </row>
    <row r="15" spans="1:74" s="1" customFormat="1" ht="6.95" customHeight="1">
      <c r="B15" s="20"/>
      <c r="AR15" s="20"/>
      <c r="BS15" s="17" t="s">
        <v>4</v>
      </c>
    </row>
    <row r="16" spans="1:74" s="1" customFormat="1" ht="12" customHeight="1">
      <c r="B16" s="20"/>
      <c r="D16" s="26" t="s">
        <v>30</v>
      </c>
      <c r="AK16" s="26" t="s">
        <v>24</v>
      </c>
      <c r="AN16" s="24" t="s">
        <v>31</v>
      </c>
      <c r="AR16" s="20"/>
      <c r="BS16" s="17" t="s">
        <v>4</v>
      </c>
    </row>
    <row r="17" spans="1:71" s="1" customFormat="1" ht="18.399999999999999" customHeight="1">
      <c r="B17" s="20"/>
      <c r="E17" s="24" t="s">
        <v>32</v>
      </c>
      <c r="AK17" s="26" t="s">
        <v>27</v>
      </c>
      <c r="AN17" s="24" t="s">
        <v>3</v>
      </c>
      <c r="AR17" s="20"/>
      <c r="BS17" s="17" t="s">
        <v>33</v>
      </c>
    </row>
    <row r="18" spans="1:71" s="1" customFormat="1" ht="6.95" customHeight="1">
      <c r="B18" s="20"/>
      <c r="AR18" s="20"/>
      <c r="BS18" s="17" t="s">
        <v>7</v>
      </c>
    </row>
    <row r="19" spans="1:71" s="1" customFormat="1" ht="12" customHeight="1">
      <c r="B19" s="20"/>
      <c r="D19" s="26" t="s">
        <v>34</v>
      </c>
      <c r="AK19" s="26" t="s">
        <v>24</v>
      </c>
      <c r="AN19" s="24" t="s">
        <v>35</v>
      </c>
      <c r="AR19" s="20"/>
      <c r="BS19" s="17" t="s">
        <v>7</v>
      </c>
    </row>
    <row r="20" spans="1:71" s="1" customFormat="1" ht="18.399999999999999" customHeight="1">
      <c r="B20" s="20"/>
      <c r="E20" s="24"/>
      <c r="AK20" s="26" t="s">
        <v>27</v>
      </c>
      <c r="AN20" s="24" t="s">
        <v>3</v>
      </c>
      <c r="AR20" s="20"/>
      <c r="BS20" s="17" t="s">
        <v>4</v>
      </c>
    </row>
    <row r="21" spans="1:71" s="1" customFormat="1" ht="6.95" customHeight="1">
      <c r="B21" s="20"/>
      <c r="AR21" s="20"/>
    </row>
    <row r="22" spans="1:71" s="1" customFormat="1" ht="12" customHeight="1">
      <c r="B22" s="20"/>
      <c r="D22" s="26" t="s">
        <v>37</v>
      </c>
      <c r="AR22" s="20"/>
    </row>
    <row r="23" spans="1:71" s="1" customFormat="1" ht="47.25" customHeight="1">
      <c r="B23" s="20"/>
      <c r="E23" s="259" t="s">
        <v>38</v>
      </c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9"/>
      <c r="AD23" s="259"/>
      <c r="AE23" s="259"/>
      <c r="AF23" s="259"/>
      <c r="AG23" s="259"/>
      <c r="AH23" s="259"/>
      <c r="AI23" s="259"/>
      <c r="AJ23" s="259"/>
      <c r="AK23" s="259"/>
      <c r="AL23" s="259"/>
      <c r="AM23" s="259"/>
      <c r="AN23" s="259"/>
      <c r="AR23" s="20"/>
    </row>
    <row r="24" spans="1:71" s="1" customFormat="1" ht="6.95" customHeight="1">
      <c r="B24" s="20"/>
      <c r="AR24" s="20"/>
    </row>
    <row r="25" spans="1:71" s="1" customFormat="1" ht="6.95" customHeight="1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>
      <c r="A26" s="29"/>
      <c r="B26" s="30"/>
      <c r="C26" s="29"/>
      <c r="D26" s="31" t="s">
        <v>39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60">
        <f>ROUND(AG54,2)</f>
        <v>0</v>
      </c>
      <c r="AL26" s="261"/>
      <c r="AM26" s="261"/>
      <c r="AN26" s="261"/>
      <c r="AO26" s="261"/>
      <c r="AP26" s="29"/>
      <c r="AQ26" s="29"/>
      <c r="AR26" s="30"/>
      <c r="BE26" s="2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62" t="s">
        <v>40</v>
      </c>
      <c r="M28" s="262"/>
      <c r="N28" s="262"/>
      <c r="O28" s="262"/>
      <c r="P28" s="262"/>
      <c r="Q28" s="29"/>
      <c r="R28" s="29"/>
      <c r="S28" s="29"/>
      <c r="T28" s="29"/>
      <c r="U28" s="29"/>
      <c r="V28" s="29"/>
      <c r="W28" s="262" t="s">
        <v>41</v>
      </c>
      <c r="X28" s="262"/>
      <c r="Y28" s="262"/>
      <c r="Z28" s="262"/>
      <c r="AA28" s="262"/>
      <c r="AB28" s="262"/>
      <c r="AC28" s="262"/>
      <c r="AD28" s="262"/>
      <c r="AE28" s="262"/>
      <c r="AF28" s="29"/>
      <c r="AG28" s="29"/>
      <c r="AH28" s="29"/>
      <c r="AI28" s="29"/>
      <c r="AJ28" s="29"/>
      <c r="AK28" s="262" t="s">
        <v>42</v>
      </c>
      <c r="AL28" s="262"/>
      <c r="AM28" s="262"/>
      <c r="AN28" s="262"/>
      <c r="AO28" s="262"/>
      <c r="AP28" s="29"/>
      <c r="AQ28" s="29"/>
      <c r="AR28" s="30"/>
      <c r="BE28" s="29"/>
    </row>
    <row r="29" spans="1:71" s="3" customFormat="1" ht="14.45" customHeight="1">
      <c r="B29" s="34"/>
      <c r="D29" s="26" t="s">
        <v>43</v>
      </c>
      <c r="F29" s="26" t="s">
        <v>44</v>
      </c>
      <c r="L29" s="265">
        <v>0.21</v>
      </c>
      <c r="M29" s="264"/>
      <c r="N29" s="264"/>
      <c r="O29" s="264"/>
      <c r="P29" s="264"/>
      <c r="W29" s="263">
        <f>ROUND(AZ54, 2)</f>
        <v>0</v>
      </c>
      <c r="X29" s="264"/>
      <c r="Y29" s="264"/>
      <c r="Z29" s="264"/>
      <c r="AA29" s="264"/>
      <c r="AB29" s="264"/>
      <c r="AC29" s="264"/>
      <c r="AD29" s="264"/>
      <c r="AE29" s="264"/>
      <c r="AK29" s="263">
        <f>ROUND(AV54, 2)</f>
        <v>0</v>
      </c>
      <c r="AL29" s="264"/>
      <c r="AM29" s="264"/>
      <c r="AN29" s="264"/>
      <c r="AO29" s="264"/>
      <c r="AR29" s="34"/>
    </row>
    <row r="30" spans="1:71" s="3" customFormat="1" ht="14.45" customHeight="1">
      <c r="B30" s="34"/>
      <c r="F30" s="26" t="s">
        <v>45</v>
      </c>
      <c r="L30" s="265">
        <v>0.15</v>
      </c>
      <c r="M30" s="264"/>
      <c r="N30" s="264"/>
      <c r="O30" s="264"/>
      <c r="P30" s="264"/>
      <c r="W30" s="263">
        <f>ROUND(BA54, 2)</f>
        <v>0</v>
      </c>
      <c r="X30" s="264"/>
      <c r="Y30" s="264"/>
      <c r="Z30" s="264"/>
      <c r="AA30" s="264"/>
      <c r="AB30" s="264"/>
      <c r="AC30" s="264"/>
      <c r="AD30" s="264"/>
      <c r="AE30" s="264"/>
      <c r="AK30" s="263">
        <f>ROUND(AW54, 2)</f>
        <v>0</v>
      </c>
      <c r="AL30" s="264"/>
      <c r="AM30" s="264"/>
      <c r="AN30" s="264"/>
      <c r="AO30" s="264"/>
      <c r="AR30" s="34"/>
    </row>
    <row r="31" spans="1:71" s="3" customFormat="1" ht="14.45" hidden="1" customHeight="1">
      <c r="B31" s="34"/>
      <c r="F31" s="26" t="s">
        <v>46</v>
      </c>
      <c r="L31" s="265">
        <v>0.21</v>
      </c>
      <c r="M31" s="264"/>
      <c r="N31" s="264"/>
      <c r="O31" s="264"/>
      <c r="P31" s="264"/>
      <c r="W31" s="263">
        <f>ROUND(BB54, 2)</f>
        <v>0</v>
      </c>
      <c r="X31" s="264"/>
      <c r="Y31" s="264"/>
      <c r="Z31" s="264"/>
      <c r="AA31" s="264"/>
      <c r="AB31" s="264"/>
      <c r="AC31" s="264"/>
      <c r="AD31" s="264"/>
      <c r="AE31" s="264"/>
      <c r="AK31" s="263">
        <v>0</v>
      </c>
      <c r="AL31" s="264"/>
      <c r="AM31" s="264"/>
      <c r="AN31" s="264"/>
      <c r="AO31" s="264"/>
      <c r="AR31" s="34"/>
    </row>
    <row r="32" spans="1:71" s="3" customFormat="1" ht="14.45" hidden="1" customHeight="1">
      <c r="B32" s="34"/>
      <c r="F32" s="26" t="s">
        <v>47</v>
      </c>
      <c r="L32" s="265">
        <v>0.15</v>
      </c>
      <c r="M32" s="264"/>
      <c r="N32" s="264"/>
      <c r="O32" s="264"/>
      <c r="P32" s="264"/>
      <c r="W32" s="263">
        <f>ROUND(BC54, 2)</f>
        <v>0</v>
      </c>
      <c r="X32" s="264"/>
      <c r="Y32" s="264"/>
      <c r="Z32" s="264"/>
      <c r="AA32" s="264"/>
      <c r="AB32" s="264"/>
      <c r="AC32" s="264"/>
      <c r="AD32" s="264"/>
      <c r="AE32" s="264"/>
      <c r="AK32" s="263">
        <v>0</v>
      </c>
      <c r="AL32" s="264"/>
      <c r="AM32" s="264"/>
      <c r="AN32" s="264"/>
      <c r="AO32" s="264"/>
      <c r="AR32" s="34"/>
    </row>
    <row r="33" spans="1:57" s="3" customFormat="1" ht="14.45" hidden="1" customHeight="1">
      <c r="B33" s="34"/>
      <c r="F33" s="26" t="s">
        <v>48</v>
      </c>
      <c r="L33" s="265">
        <v>0</v>
      </c>
      <c r="M33" s="264"/>
      <c r="N33" s="264"/>
      <c r="O33" s="264"/>
      <c r="P33" s="264"/>
      <c r="W33" s="263">
        <f>ROUND(BD54, 2)</f>
        <v>0</v>
      </c>
      <c r="X33" s="264"/>
      <c r="Y33" s="264"/>
      <c r="Z33" s="264"/>
      <c r="AA33" s="264"/>
      <c r="AB33" s="264"/>
      <c r="AC33" s="264"/>
      <c r="AD33" s="264"/>
      <c r="AE33" s="264"/>
      <c r="AK33" s="263">
        <v>0</v>
      </c>
      <c r="AL33" s="264"/>
      <c r="AM33" s="264"/>
      <c r="AN33" s="264"/>
      <c r="AO33" s="264"/>
      <c r="AR33" s="34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>
      <c r="A35" s="29"/>
      <c r="B35" s="30"/>
      <c r="C35" s="35"/>
      <c r="D35" s="36" t="s">
        <v>49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50</v>
      </c>
      <c r="U35" s="37"/>
      <c r="V35" s="37"/>
      <c r="W35" s="37"/>
      <c r="X35" s="285" t="s">
        <v>51</v>
      </c>
      <c r="Y35" s="286"/>
      <c r="Z35" s="286"/>
      <c r="AA35" s="286"/>
      <c r="AB35" s="286"/>
      <c r="AC35" s="37"/>
      <c r="AD35" s="37"/>
      <c r="AE35" s="37"/>
      <c r="AF35" s="37"/>
      <c r="AG35" s="37"/>
      <c r="AH35" s="37"/>
      <c r="AI35" s="37"/>
      <c r="AJ35" s="37"/>
      <c r="AK35" s="287">
        <f>SUM(AK26:AK33)</f>
        <v>0</v>
      </c>
      <c r="AL35" s="286"/>
      <c r="AM35" s="286"/>
      <c r="AN35" s="286"/>
      <c r="AO35" s="28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6.95" customHeight="1">
      <c r="A37" s="29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0"/>
      <c r="BE37" s="29"/>
    </row>
    <row r="41" spans="1:57" s="2" customFormat="1" ht="6.95" customHeight="1">
      <c r="A41" s="29"/>
      <c r="B41" s="41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30"/>
      <c r="BE41" s="29"/>
    </row>
    <row r="42" spans="1:57" s="2" customFormat="1" ht="24.95" customHeight="1">
      <c r="A42" s="29"/>
      <c r="B42" s="30"/>
      <c r="C42" s="21" t="s">
        <v>52</v>
      </c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30"/>
      <c r="BE42" s="29"/>
    </row>
    <row r="43" spans="1:57" s="2" customFormat="1" ht="6.95" customHeight="1">
      <c r="A43" s="29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30"/>
      <c r="BE43" s="29"/>
    </row>
    <row r="44" spans="1:57" s="4" customFormat="1" ht="12" customHeight="1">
      <c r="B44" s="43"/>
      <c r="C44" s="26" t="s">
        <v>13</v>
      </c>
      <c r="L44" s="4" t="str">
        <f>K5</f>
        <v>07/2020</v>
      </c>
      <c r="AR44" s="43"/>
    </row>
    <row r="45" spans="1:57" s="5" customFormat="1" ht="36.950000000000003" customHeight="1">
      <c r="B45" s="44"/>
      <c r="C45" s="45" t="s">
        <v>15</v>
      </c>
      <c r="L45" s="276" t="str">
        <f>K6</f>
        <v>Splašková a dešťová kanalizace Šťáhlavice, Ke Kozlu II</v>
      </c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R45" s="44"/>
    </row>
    <row r="46" spans="1:57" s="2" customFormat="1" ht="6.9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30"/>
      <c r="BE46" s="29"/>
    </row>
    <row r="47" spans="1:57" s="2" customFormat="1" ht="12" customHeight="1">
      <c r="A47" s="29"/>
      <c r="B47" s="30"/>
      <c r="C47" s="26" t="s">
        <v>19</v>
      </c>
      <c r="D47" s="29"/>
      <c r="E47" s="29"/>
      <c r="F47" s="29"/>
      <c r="G47" s="29"/>
      <c r="H47" s="29"/>
      <c r="I47" s="29"/>
      <c r="J47" s="29"/>
      <c r="K47" s="29"/>
      <c r="L47" s="46" t="str">
        <f>IF(K8="","",K8)</f>
        <v>Šťáhlavice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6" t="s">
        <v>21</v>
      </c>
      <c r="AJ47" s="29"/>
      <c r="AK47" s="29"/>
      <c r="AL47" s="29"/>
      <c r="AM47" s="278" t="str">
        <f>IF(AN8= "","",AN8)</f>
        <v>1. 9. 2020</v>
      </c>
      <c r="AN47" s="278"/>
      <c r="AO47" s="29"/>
      <c r="AP47" s="29"/>
      <c r="AQ47" s="29"/>
      <c r="AR47" s="30"/>
      <c r="BE47" s="29"/>
    </row>
    <row r="48" spans="1:57" s="2" customFormat="1" ht="6.95" customHeight="1">
      <c r="A48" s="29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30"/>
      <c r="BE48" s="29"/>
    </row>
    <row r="49" spans="1:91" s="2" customFormat="1" ht="25.7" customHeight="1">
      <c r="A49" s="29"/>
      <c r="B49" s="30"/>
      <c r="C49" s="26" t="s">
        <v>23</v>
      </c>
      <c r="D49" s="29"/>
      <c r="E49" s="29"/>
      <c r="F49" s="29"/>
      <c r="G49" s="29"/>
      <c r="H49" s="29"/>
      <c r="I49" s="29"/>
      <c r="J49" s="29"/>
      <c r="K49" s="29"/>
      <c r="L49" s="4" t="str">
        <f>IF(E11= "","",E11)</f>
        <v>Obec Šťáhlavy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6" t="s">
        <v>30</v>
      </c>
      <c r="AJ49" s="29"/>
      <c r="AK49" s="29"/>
      <c r="AL49" s="29"/>
      <c r="AM49" s="279" t="str">
        <f>IF(E17="","",E17)</f>
        <v>INGVAMA inženýrská a projektová spol. s r.o.</v>
      </c>
      <c r="AN49" s="280"/>
      <c r="AO49" s="280"/>
      <c r="AP49" s="280"/>
      <c r="AQ49" s="29"/>
      <c r="AR49" s="30"/>
      <c r="AS49" s="281" t="s">
        <v>53</v>
      </c>
      <c r="AT49" s="282"/>
      <c r="AU49" s="48"/>
      <c r="AV49" s="48"/>
      <c r="AW49" s="48"/>
      <c r="AX49" s="48"/>
      <c r="AY49" s="48"/>
      <c r="AZ49" s="48"/>
      <c r="BA49" s="48"/>
      <c r="BB49" s="48"/>
      <c r="BC49" s="48"/>
      <c r="BD49" s="49"/>
      <c r="BE49" s="29"/>
    </row>
    <row r="50" spans="1:91" s="2" customFormat="1" ht="15.2" customHeight="1">
      <c r="A50" s="29"/>
      <c r="B50" s="30"/>
      <c r="C50" s="26" t="s">
        <v>28</v>
      </c>
      <c r="D50" s="29"/>
      <c r="E50" s="29"/>
      <c r="F50" s="29"/>
      <c r="G50" s="29"/>
      <c r="H50" s="29"/>
      <c r="I50" s="29"/>
      <c r="J50" s="29"/>
      <c r="K50" s="29"/>
      <c r="L50" s="4" t="str">
        <f>IF(E14="","",E14)</f>
        <v xml:space="preserve"> 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6" t="s">
        <v>34</v>
      </c>
      <c r="AJ50" s="29"/>
      <c r="AK50" s="29"/>
      <c r="AL50" s="29"/>
      <c r="AM50" s="279"/>
      <c r="AN50" s="280"/>
      <c r="AO50" s="280"/>
      <c r="AP50" s="280"/>
      <c r="AQ50" s="29"/>
      <c r="AR50" s="30"/>
      <c r="AS50" s="283"/>
      <c r="AT50" s="284"/>
      <c r="AU50" s="50"/>
      <c r="AV50" s="50"/>
      <c r="AW50" s="50"/>
      <c r="AX50" s="50"/>
      <c r="AY50" s="50"/>
      <c r="AZ50" s="50"/>
      <c r="BA50" s="50"/>
      <c r="BB50" s="50"/>
      <c r="BC50" s="50"/>
      <c r="BD50" s="51"/>
      <c r="BE50" s="29"/>
    </row>
    <row r="51" spans="1:91" s="2" customFormat="1" ht="10.9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30"/>
      <c r="AS51" s="283"/>
      <c r="AT51" s="284"/>
      <c r="AU51" s="50"/>
      <c r="AV51" s="50"/>
      <c r="AW51" s="50"/>
      <c r="AX51" s="50"/>
      <c r="AY51" s="50"/>
      <c r="AZ51" s="50"/>
      <c r="BA51" s="50"/>
      <c r="BB51" s="50"/>
      <c r="BC51" s="50"/>
      <c r="BD51" s="51"/>
      <c r="BE51" s="29"/>
    </row>
    <row r="52" spans="1:91" s="2" customFormat="1" ht="29.25" customHeight="1">
      <c r="A52" s="29"/>
      <c r="B52" s="30"/>
      <c r="C52" s="269" t="s">
        <v>54</v>
      </c>
      <c r="D52" s="270"/>
      <c r="E52" s="270"/>
      <c r="F52" s="270"/>
      <c r="G52" s="270"/>
      <c r="H52" s="52"/>
      <c r="I52" s="271" t="s">
        <v>55</v>
      </c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2" t="s">
        <v>56</v>
      </c>
      <c r="AH52" s="270"/>
      <c r="AI52" s="270"/>
      <c r="AJ52" s="270"/>
      <c r="AK52" s="270"/>
      <c r="AL52" s="270"/>
      <c r="AM52" s="270"/>
      <c r="AN52" s="271" t="s">
        <v>57</v>
      </c>
      <c r="AO52" s="270"/>
      <c r="AP52" s="270"/>
      <c r="AQ52" s="53" t="s">
        <v>58</v>
      </c>
      <c r="AR52" s="30"/>
      <c r="AS52" s="54" t="s">
        <v>59</v>
      </c>
      <c r="AT52" s="55" t="s">
        <v>60</v>
      </c>
      <c r="AU52" s="55" t="s">
        <v>61</v>
      </c>
      <c r="AV52" s="55" t="s">
        <v>62</v>
      </c>
      <c r="AW52" s="55" t="s">
        <v>63</v>
      </c>
      <c r="AX52" s="55" t="s">
        <v>64</v>
      </c>
      <c r="AY52" s="55" t="s">
        <v>65</v>
      </c>
      <c r="AZ52" s="55" t="s">
        <v>66</v>
      </c>
      <c r="BA52" s="55" t="s">
        <v>67</v>
      </c>
      <c r="BB52" s="55" t="s">
        <v>68</v>
      </c>
      <c r="BC52" s="55" t="s">
        <v>69</v>
      </c>
      <c r="BD52" s="56" t="s">
        <v>70</v>
      </c>
      <c r="BE52" s="29"/>
    </row>
    <row r="53" spans="1:91" s="2" customFormat="1" ht="10.9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30"/>
      <c r="AS53" s="57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9"/>
      <c r="BE53" s="29"/>
    </row>
    <row r="54" spans="1:91" s="6" customFormat="1" ht="32.450000000000003" customHeight="1">
      <c r="B54" s="60"/>
      <c r="C54" s="61" t="s">
        <v>71</v>
      </c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273">
        <f>ROUND(SUM(AG55:AG57),2)</f>
        <v>0</v>
      </c>
      <c r="AH54" s="273"/>
      <c r="AI54" s="273"/>
      <c r="AJ54" s="273"/>
      <c r="AK54" s="273"/>
      <c r="AL54" s="273"/>
      <c r="AM54" s="273"/>
      <c r="AN54" s="274">
        <f>SUM(AG54,AT54)</f>
        <v>0</v>
      </c>
      <c r="AO54" s="274"/>
      <c r="AP54" s="274"/>
      <c r="AQ54" s="64" t="s">
        <v>3</v>
      </c>
      <c r="AR54" s="60"/>
      <c r="AS54" s="65">
        <f>ROUND(SUM(AS55:AS57),2)</f>
        <v>0</v>
      </c>
      <c r="AT54" s="66">
        <f>ROUND(SUM(AV54:AW54),2)</f>
        <v>0</v>
      </c>
      <c r="AU54" s="67">
        <f>ROUND(SUM(AU55:AU57),5)</f>
        <v>6894.1487200000001</v>
      </c>
      <c r="AV54" s="66">
        <f>ROUND(AZ54*L29,2)</f>
        <v>0</v>
      </c>
      <c r="AW54" s="66">
        <f>ROUND(BA54*L30,2)</f>
        <v>0</v>
      </c>
      <c r="AX54" s="66">
        <f>ROUND(BB54*L29,2)</f>
        <v>0</v>
      </c>
      <c r="AY54" s="66">
        <f>ROUND(BC54*L30,2)</f>
        <v>0</v>
      </c>
      <c r="AZ54" s="66">
        <f>ROUND(SUM(AZ55:AZ57),2)</f>
        <v>0</v>
      </c>
      <c r="BA54" s="66">
        <f>ROUND(SUM(BA55:BA57),2)</f>
        <v>0</v>
      </c>
      <c r="BB54" s="66">
        <f>ROUND(SUM(BB55:BB57),2)</f>
        <v>0</v>
      </c>
      <c r="BC54" s="66">
        <f>ROUND(SUM(BC55:BC57),2)</f>
        <v>0</v>
      </c>
      <c r="BD54" s="68">
        <f>ROUND(SUM(BD55:BD57),2)</f>
        <v>0</v>
      </c>
      <c r="BS54" s="69" t="s">
        <v>72</v>
      </c>
      <c r="BT54" s="69" t="s">
        <v>73</v>
      </c>
      <c r="BU54" s="70" t="s">
        <v>74</v>
      </c>
      <c r="BV54" s="69" t="s">
        <v>75</v>
      </c>
      <c r="BW54" s="69" t="s">
        <v>5</v>
      </c>
      <c r="BX54" s="69" t="s">
        <v>76</v>
      </c>
      <c r="CL54" s="69" t="s">
        <v>3</v>
      </c>
    </row>
    <row r="55" spans="1:91" s="7" customFormat="1" ht="16.5" customHeight="1">
      <c r="A55" s="71" t="s">
        <v>77</v>
      </c>
      <c r="B55" s="72"/>
      <c r="C55" s="73"/>
      <c r="D55" s="268" t="s">
        <v>78</v>
      </c>
      <c r="E55" s="268"/>
      <c r="F55" s="268"/>
      <c r="G55" s="268"/>
      <c r="H55" s="268"/>
      <c r="I55" s="74"/>
      <c r="J55" s="268" t="s">
        <v>79</v>
      </c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6">
        <f>'SO 01 - Splašková kanalizace'!J30</f>
        <v>0</v>
      </c>
      <c r="AH55" s="267"/>
      <c r="AI55" s="267"/>
      <c r="AJ55" s="267"/>
      <c r="AK55" s="267"/>
      <c r="AL55" s="267"/>
      <c r="AM55" s="267"/>
      <c r="AN55" s="266">
        <f>SUM(AG55,AT55)</f>
        <v>0</v>
      </c>
      <c r="AO55" s="267"/>
      <c r="AP55" s="267"/>
      <c r="AQ55" s="75" t="s">
        <v>80</v>
      </c>
      <c r="AR55" s="72"/>
      <c r="AS55" s="76">
        <v>0</v>
      </c>
      <c r="AT55" s="77">
        <f>ROUND(SUM(AV55:AW55),2)</f>
        <v>0</v>
      </c>
      <c r="AU55" s="78">
        <f>'SO 01 - Splašková kanalizace'!P88</f>
        <v>5208.1471380000003</v>
      </c>
      <c r="AV55" s="77">
        <f>'SO 01 - Splašková kanalizace'!J33</f>
        <v>0</v>
      </c>
      <c r="AW55" s="77">
        <f>'SO 01 - Splašková kanalizace'!J34</f>
        <v>0</v>
      </c>
      <c r="AX55" s="77">
        <f>'SO 01 - Splašková kanalizace'!J35</f>
        <v>0</v>
      </c>
      <c r="AY55" s="77">
        <f>'SO 01 - Splašková kanalizace'!J36</f>
        <v>0</v>
      </c>
      <c r="AZ55" s="77">
        <f>'SO 01 - Splašková kanalizace'!F33</f>
        <v>0</v>
      </c>
      <c r="BA55" s="77">
        <f>'SO 01 - Splašková kanalizace'!F34</f>
        <v>0</v>
      </c>
      <c r="BB55" s="77">
        <f>'SO 01 - Splašková kanalizace'!F35</f>
        <v>0</v>
      </c>
      <c r="BC55" s="77">
        <f>'SO 01 - Splašková kanalizace'!F36</f>
        <v>0</v>
      </c>
      <c r="BD55" s="79">
        <f>'SO 01 - Splašková kanalizace'!F37</f>
        <v>0</v>
      </c>
      <c r="BT55" s="80" t="s">
        <v>81</v>
      </c>
      <c r="BV55" s="80" t="s">
        <v>75</v>
      </c>
      <c r="BW55" s="80" t="s">
        <v>82</v>
      </c>
      <c r="BX55" s="80" t="s">
        <v>5</v>
      </c>
      <c r="CL55" s="80" t="s">
        <v>3</v>
      </c>
      <c r="CM55" s="80" t="s">
        <v>83</v>
      </c>
    </row>
    <row r="56" spans="1:91" s="7" customFormat="1" ht="16.5" customHeight="1">
      <c r="A56" s="71" t="s">
        <v>77</v>
      </c>
      <c r="B56" s="72"/>
      <c r="C56" s="73"/>
      <c r="D56" s="268" t="s">
        <v>84</v>
      </c>
      <c r="E56" s="268"/>
      <c r="F56" s="268"/>
      <c r="G56" s="268"/>
      <c r="H56" s="268"/>
      <c r="I56" s="74"/>
      <c r="J56" s="268" t="s">
        <v>85</v>
      </c>
      <c r="K56" s="268"/>
      <c r="L56" s="268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6">
        <f>'SO 02 - Dešťová kanalizace'!J30</f>
        <v>0</v>
      </c>
      <c r="AH56" s="267"/>
      <c r="AI56" s="267"/>
      <c r="AJ56" s="267"/>
      <c r="AK56" s="267"/>
      <c r="AL56" s="267"/>
      <c r="AM56" s="267"/>
      <c r="AN56" s="266">
        <f>SUM(AG56,AT56)</f>
        <v>0</v>
      </c>
      <c r="AO56" s="267"/>
      <c r="AP56" s="267"/>
      <c r="AQ56" s="75" t="s">
        <v>80</v>
      </c>
      <c r="AR56" s="72"/>
      <c r="AS56" s="76">
        <v>0</v>
      </c>
      <c r="AT56" s="77">
        <f>ROUND(SUM(AV56:AW56),2)</f>
        <v>0</v>
      </c>
      <c r="AU56" s="78">
        <f>'SO 02 - Dešťová kanalizace'!P86</f>
        <v>1686.001577</v>
      </c>
      <c r="AV56" s="77">
        <f>'SO 02 - Dešťová kanalizace'!J33</f>
        <v>0</v>
      </c>
      <c r="AW56" s="77">
        <f>'SO 02 - Dešťová kanalizace'!J34</f>
        <v>0</v>
      </c>
      <c r="AX56" s="77">
        <f>'SO 02 - Dešťová kanalizace'!J35</f>
        <v>0</v>
      </c>
      <c r="AY56" s="77">
        <f>'SO 02 - Dešťová kanalizace'!J36</f>
        <v>0</v>
      </c>
      <c r="AZ56" s="77">
        <f>'SO 02 - Dešťová kanalizace'!F33</f>
        <v>0</v>
      </c>
      <c r="BA56" s="77">
        <f>'SO 02 - Dešťová kanalizace'!F34</f>
        <v>0</v>
      </c>
      <c r="BB56" s="77">
        <f>'SO 02 - Dešťová kanalizace'!F35</f>
        <v>0</v>
      </c>
      <c r="BC56" s="77">
        <f>'SO 02 - Dešťová kanalizace'!F36</f>
        <v>0</v>
      </c>
      <c r="BD56" s="79">
        <f>'SO 02 - Dešťová kanalizace'!F37</f>
        <v>0</v>
      </c>
      <c r="BT56" s="80" t="s">
        <v>81</v>
      </c>
      <c r="BV56" s="80" t="s">
        <v>75</v>
      </c>
      <c r="BW56" s="80" t="s">
        <v>86</v>
      </c>
      <c r="BX56" s="80" t="s">
        <v>5</v>
      </c>
      <c r="CL56" s="80" t="s">
        <v>3</v>
      </c>
      <c r="CM56" s="80" t="s">
        <v>83</v>
      </c>
    </row>
    <row r="57" spans="1:91" s="7" customFormat="1" ht="16.5" customHeight="1">
      <c r="A57" s="71" t="s">
        <v>77</v>
      </c>
      <c r="B57" s="72"/>
      <c r="C57" s="73"/>
      <c r="D57" s="268" t="s">
        <v>87</v>
      </c>
      <c r="E57" s="268"/>
      <c r="F57" s="268"/>
      <c r="G57" s="268"/>
      <c r="H57" s="268"/>
      <c r="I57" s="74"/>
      <c r="J57" s="268" t="s">
        <v>88</v>
      </c>
      <c r="K57" s="268"/>
      <c r="L57" s="268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6">
        <f>'VRN - Vedlejší a ostatní ...'!J30</f>
        <v>0</v>
      </c>
      <c r="AH57" s="267"/>
      <c r="AI57" s="267"/>
      <c r="AJ57" s="267"/>
      <c r="AK57" s="267"/>
      <c r="AL57" s="267"/>
      <c r="AM57" s="267"/>
      <c r="AN57" s="266">
        <f>SUM(AG57,AT57)</f>
        <v>0</v>
      </c>
      <c r="AO57" s="267"/>
      <c r="AP57" s="267"/>
      <c r="AQ57" s="75" t="s">
        <v>89</v>
      </c>
      <c r="AR57" s="72"/>
      <c r="AS57" s="81">
        <v>0</v>
      </c>
      <c r="AT57" s="82">
        <f>ROUND(SUM(AV57:AW57),2)</f>
        <v>0</v>
      </c>
      <c r="AU57" s="83">
        <f>'VRN - Vedlejší a ostatní ...'!P83</f>
        <v>0</v>
      </c>
      <c r="AV57" s="82">
        <f>'VRN - Vedlejší a ostatní ...'!J33</f>
        <v>0</v>
      </c>
      <c r="AW57" s="82">
        <f>'VRN - Vedlejší a ostatní ...'!J34</f>
        <v>0</v>
      </c>
      <c r="AX57" s="82">
        <f>'VRN - Vedlejší a ostatní ...'!J35</f>
        <v>0</v>
      </c>
      <c r="AY57" s="82">
        <f>'VRN - Vedlejší a ostatní ...'!J36</f>
        <v>0</v>
      </c>
      <c r="AZ57" s="82">
        <f>'VRN - Vedlejší a ostatní ...'!F33</f>
        <v>0</v>
      </c>
      <c r="BA57" s="82">
        <f>'VRN - Vedlejší a ostatní ...'!F34</f>
        <v>0</v>
      </c>
      <c r="BB57" s="82">
        <f>'VRN - Vedlejší a ostatní ...'!F35</f>
        <v>0</v>
      </c>
      <c r="BC57" s="82">
        <f>'VRN - Vedlejší a ostatní ...'!F36</f>
        <v>0</v>
      </c>
      <c r="BD57" s="84">
        <f>'VRN - Vedlejší a ostatní ...'!F37</f>
        <v>0</v>
      </c>
      <c r="BT57" s="80" t="s">
        <v>81</v>
      </c>
      <c r="BV57" s="80" t="s">
        <v>75</v>
      </c>
      <c r="BW57" s="80" t="s">
        <v>90</v>
      </c>
      <c r="BX57" s="80" t="s">
        <v>5</v>
      </c>
      <c r="CL57" s="80" t="s">
        <v>3</v>
      </c>
      <c r="CM57" s="80" t="s">
        <v>83</v>
      </c>
    </row>
    <row r="58" spans="1:91" s="2" customFormat="1" ht="30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30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</row>
    <row r="59" spans="1:91" s="2" customFormat="1" ht="6.95" customHeight="1">
      <c r="A59" s="29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30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</row>
  </sheetData>
  <mergeCells count="48">
    <mergeCell ref="AR2:BE2"/>
    <mergeCell ref="AN56:AP56"/>
    <mergeCell ref="AG56:AM56"/>
    <mergeCell ref="D56:H56"/>
    <mergeCell ref="J56:AF56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W31:AE31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55" location="'SO 01 - Splašková kanalizace'!C2" display="/" xr:uid="{00000000-0004-0000-0000-000000000000}"/>
    <hyperlink ref="A56" location="'SO 02 - Dešťová kanalizace'!C2" display="/" xr:uid="{00000000-0004-0000-0000-000001000000}"/>
    <hyperlink ref="A57" location="'VRN - Vedlejší a ostatní 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70"/>
  <sheetViews>
    <sheetView showGridLines="0" workbookViewId="0">
      <selection activeCell="I91" sqref="I91:I269"/>
    </sheetView>
  </sheetViews>
  <sheetFormatPr defaultRowHeight="11.25"/>
  <cols>
    <col min="1" max="1" width="8.33203125" style="1" customWidth="1"/>
    <col min="2" max="2" width="1.1640625" style="1" customWidth="1"/>
    <col min="3" max="3" width="5.6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5"/>
    </row>
    <row r="2" spans="1:46" s="1" customFormat="1" ht="36.950000000000003" customHeight="1">
      <c r="L2" s="275" t="s">
        <v>6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7" t="s">
        <v>82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91</v>
      </c>
      <c r="L4" s="20"/>
      <c r="M4" s="86" t="s">
        <v>11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15</v>
      </c>
      <c r="L6" s="20"/>
    </row>
    <row r="7" spans="1:46" s="1" customFormat="1" ht="16.5" customHeight="1">
      <c r="B7" s="20"/>
      <c r="E7" s="290" t="str">
        <f>'Rekapitulace stavby'!K6</f>
        <v>Splašková a dešťová kanalizace Šťáhlavice, Ke Kozlu II</v>
      </c>
      <c r="F7" s="291"/>
      <c r="G7" s="291"/>
      <c r="H7" s="291"/>
      <c r="L7" s="20"/>
    </row>
    <row r="8" spans="1:46" s="2" customFormat="1" ht="12" customHeight="1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76" t="s">
        <v>93</v>
      </c>
      <c r="F9" s="289"/>
      <c r="G9" s="289"/>
      <c r="H9" s="289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 t="str">
        <f>'Rekapitulace stavby'!AN8</f>
        <v>1. 9. 2020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23</v>
      </c>
      <c r="E14" s="29"/>
      <c r="F14" s="29"/>
      <c r="G14" s="29"/>
      <c r="H14" s="29"/>
      <c r="I14" s="26" t="s">
        <v>24</v>
      </c>
      <c r="J14" s="24" t="s">
        <v>25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26</v>
      </c>
      <c r="F15" s="29"/>
      <c r="G15" s="29"/>
      <c r="H15" s="29"/>
      <c r="I15" s="26" t="s">
        <v>27</v>
      </c>
      <c r="J15" s="24" t="s">
        <v>3</v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28</v>
      </c>
      <c r="E17" s="29"/>
      <c r="F17" s="29"/>
      <c r="G17" s="29"/>
      <c r="H17" s="29"/>
      <c r="I17" s="26" t="s">
        <v>24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6" t="str">
        <f>'Rekapitulace stavby'!E14</f>
        <v xml:space="preserve"> </v>
      </c>
      <c r="F18" s="256"/>
      <c r="G18" s="256"/>
      <c r="H18" s="256"/>
      <c r="I18" s="26" t="s">
        <v>27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30</v>
      </c>
      <c r="E20" s="29"/>
      <c r="F20" s="29"/>
      <c r="G20" s="29"/>
      <c r="H20" s="29"/>
      <c r="I20" s="26" t="s">
        <v>24</v>
      </c>
      <c r="J20" s="24" t="s">
        <v>31</v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32</v>
      </c>
      <c r="F21" s="29"/>
      <c r="G21" s="29"/>
      <c r="H21" s="29"/>
      <c r="I21" s="26" t="s">
        <v>27</v>
      </c>
      <c r="J21" s="24" t="s">
        <v>3</v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34</v>
      </c>
      <c r="E23" s="29"/>
      <c r="F23" s="29"/>
      <c r="G23" s="29"/>
      <c r="H23" s="29"/>
      <c r="I23" s="26" t="s">
        <v>24</v>
      </c>
      <c r="J23" s="24" t="s">
        <v>35</v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36</v>
      </c>
      <c r="F24" s="29"/>
      <c r="G24" s="29"/>
      <c r="H24" s="29"/>
      <c r="I24" s="26" t="s">
        <v>27</v>
      </c>
      <c r="J24" s="24" t="s">
        <v>3</v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37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59" t="s">
        <v>3</v>
      </c>
      <c r="F27" s="259"/>
      <c r="G27" s="259"/>
      <c r="H27" s="259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1" t="s">
        <v>39</v>
      </c>
      <c r="E30" s="29"/>
      <c r="F30" s="29"/>
      <c r="G30" s="29"/>
      <c r="H30" s="29"/>
      <c r="I30" s="29"/>
      <c r="J30" s="63">
        <f>ROUND(J88, 2)</f>
        <v>0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41</v>
      </c>
      <c r="G32" s="29"/>
      <c r="H32" s="29"/>
      <c r="I32" s="33" t="s">
        <v>40</v>
      </c>
      <c r="J32" s="33" t="s">
        <v>42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2" t="s">
        <v>43</v>
      </c>
      <c r="E33" s="26" t="s">
        <v>44</v>
      </c>
      <c r="F33" s="93">
        <f>ROUND((SUM(BE88:BE269)),  2)</f>
        <v>0</v>
      </c>
      <c r="G33" s="29"/>
      <c r="H33" s="29"/>
      <c r="I33" s="94">
        <v>0.21</v>
      </c>
      <c r="J33" s="93">
        <f>ROUND(((SUM(BE88:BE269))*I33),  2)</f>
        <v>0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45</v>
      </c>
      <c r="F34" s="93">
        <f>ROUND((SUM(BF88:BF269)),  2)</f>
        <v>0</v>
      </c>
      <c r="G34" s="29"/>
      <c r="H34" s="29"/>
      <c r="I34" s="94">
        <v>0.15</v>
      </c>
      <c r="J34" s="93">
        <f>ROUND(((SUM(BF88:BF269))*I34),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46</v>
      </c>
      <c r="F35" s="93">
        <f>ROUND((SUM(BG88:BG269)),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47</v>
      </c>
      <c r="F36" s="93">
        <f>ROUND((SUM(BH88:BH269)),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48</v>
      </c>
      <c r="F37" s="93">
        <f>ROUND((SUM(BI88:BI269)),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5"/>
      <c r="D39" s="96" t="s">
        <v>49</v>
      </c>
      <c r="E39" s="52"/>
      <c r="F39" s="52"/>
      <c r="G39" s="97" t="s">
        <v>50</v>
      </c>
      <c r="H39" s="98" t="s">
        <v>51</v>
      </c>
      <c r="I39" s="52"/>
      <c r="J39" s="99">
        <f>SUM(J30:J37)</f>
        <v>0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6.95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4.95" customHeight="1">
      <c r="A45" s="29"/>
      <c r="B45" s="30"/>
      <c r="C45" s="21" t="s">
        <v>94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6.9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290" t="str">
        <f>E7</f>
        <v>Splašková a dešťová kanalizace Šťáhlavice, Ke Kozlu II</v>
      </c>
      <c r="F48" s="291"/>
      <c r="G48" s="291"/>
      <c r="H48" s="291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92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76" t="str">
        <f>E9</f>
        <v>SO 01 - Splašková kanalizace</v>
      </c>
      <c r="F50" s="289"/>
      <c r="G50" s="289"/>
      <c r="H50" s="289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6.95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19</v>
      </c>
      <c r="D52" s="29"/>
      <c r="E52" s="29"/>
      <c r="F52" s="24" t="str">
        <f>F12</f>
        <v>Šťáhlavice</v>
      </c>
      <c r="G52" s="29"/>
      <c r="H52" s="29"/>
      <c r="I52" s="26" t="s">
        <v>21</v>
      </c>
      <c r="J52" s="47" t="str">
        <f>IF(J12="","",J12)</f>
        <v>1. 9. 2020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6.95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40.15" customHeight="1">
      <c r="A54" s="29"/>
      <c r="B54" s="30"/>
      <c r="C54" s="26" t="s">
        <v>23</v>
      </c>
      <c r="D54" s="29"/>
      <c r="E54" s="29"/>
      <c r="F54" s="24" t="str">
        <f>E15</f>
        <v>Obec Šťáhlavy</v>
      </c>
      <c r="G54" s="29"/>
      <c r="H54" s="29"/>
      <c r="I54" s="26" t="s">
        <v>30</v>
      </c>
      <c r="J54" s="27" t="str">
        <f>E21</f>
        <v>INGVAMA inženýrská a projektová spol. s r.o.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2" customHeight="1">
      <c r="A55" s="29"/>
      <c r="B55" s="30"/>
      <c r="C55" s="26" t="s">
        <v>28</v>
      </c>
      <c r="D55" s="29"/>
      <c r="E55" s="29"/>
      <c r="F55" s="24" t="str">
        <f>IF(E18="","",E18)</f>
        <v xml:space="preserve"> </v>
      </c>
      <c r="G55" s="29"/>
      <c r="H55" s="29"/>
      <c r="I55" s="26" t="s">
        <v>34</v>
      </c>
      <c r="J55" s="27" t="str">
        <f>E24</f>
        <v>Jitka Heřmanová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95</v>
      </c>
      <c r="D57" s="95"/>
      <c r="E57" s="95"/>
      <c r="F57" s="95"/>
      <c r="G57" s="95"/>
      <c r="H57" s="95"/>
      <c r="I57" s="95"/>
      <c r="J57" s="102" t="s">
        <v>96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" customHeight="1">
      <c r="A59" s="29"/>
      <c r="B59" s="30"/>
      <c r="C59" s="103" t="s">
        <v>71</v>
      </c>
      <c r="D59" s="29"/>
      <c r="E59" s="29"/>
      <c r="F59" s="29"/>
      <c r="G59" s="29"/>
      <c r="H59" s="29"/>
      <c r="I59" s="29"/>
      <c r="J59" s="63">
        <f>J88</f>
        <v>0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97</v>
      </c>
    </row>
    <row r="60" spans="1:47" s="9" customFormat="1" ht="24.95" customHeight="1">
      <c r="B60" s="104"/>
      <c r="D60" s="105" t="s">
        <v>98</v>
      </c>
      <c r="E60" s="106"/>
      <c r="F60" s="106"/>
      <c r="G60" s="106"/>
      <c r="H60" s="106"/>
      <c r="I60" s="106"/>
      <c r="J60" s="107">
        <f>J89</f>
        <v>0</v>
      </c>
      <c r="L60" s="104"/>
    </row>
    <row r="61" spans="1:47" s="10" customFormat="1" ht="19.899999999999999" customHeight="1">
      <c r="B61" s="108"/>
      <c r="D61" s="109" t="s">
        <v>99</v>
      </c>
      <c r="E61" s="110"/>
      <c r="F61" s="110"/>
      <c r="G61" s="110"/>
      <c r="H61" s="110"/>
      <c r="I61" s="110"/>
      <c r="J61" s="111">
        <f>J90</f>
        <v>0</v>
      </c>
      <c r="L61" s="108"/>
    </row>
    <row r="62" spans="1:47" s="10" customFormat="1" ht="19.899999999999999" customHeight="1">
      <c r="B62" s="108"/>
      <c r="D62" s="109" t="s">
        <v>100</v>
      </c>
      <c r="E62" s="110"/>
      <c r="F62" s="110"/>
      <c r="G62" s="110"/>
      <c r="H62" s="110"/>
      <c r="I62" s="110"/>
      <c r="J62" s="111">
        <f>J174</f>
        <v>0</v>
      </c>
      <c r="L62" s="108"/>
    </row>
    <row r="63" spans="1:47" s="10" customFormat="1" ht="19.899999999999999" customHeight="1">
      <c r="B63" s="108"/>
      <c r="D63" s="109" t="s">
        <v>101</v>
      </c>
      <c r="E63" s="110"/>
      <c r="F63" s="110"/>
      <c r="G63" s="110"/>
      <c r="H63" s="110"/>
      <c r="I63" s="110"/>
      <c r="J63" s="111">
        <f>J178</f>
        <v>0</v>
      </c>
      <c r="L63" s="108"/>
    </row>
    <row r="64" spans="1:47" s="10" customFormat="1" ht="19.899999999999999" customHeight="1">
      <c r="B64" s="108"/>
      <c r="D64" s="109" t="s">
        <v>102</v>
      </c>
      <c r="E64" s="110"/>
      <c r="F64" s="110"/>
      <c r="G64" s="110"/>
      <c r="H64" s="110"/>
      <c r="I64" s="110"/>
      <c r="J64" s="111">
        <f>J190</f>
        <v>0</v>
      </c>
      <c r="L64" s="108"/>
    </row>
    <row r="65" spans="1:31" s="10" customFormat="1" ht="19.899999999999999" customHeight="1">
      <c r="B65" s="108"/>
      <c r="D65" s="109" t="s">
        <v>103</v>
      </c>
      <c r="E65" s="110"/>
      <c r="F65" s="110"/>
      <c r="G65" s="110"/>
      <c r="H65" s="110"/>
      <c r="I65" s="110"/>
      <c r="J65" s="111">
        <f>J206</f>
        <v>0</v>
      </c>
      <c r="L65" s="108"/>
    </row>
    <row r="66" spans="1:31" s="10" customFormat="1" ht="19.899999999999999" customHeight="1">
      <c r="B66" s="108"/>
      <c r="D66" s="109" t="s">
        <v>104</v>
      </c>
      <c r="E66" s="110"/>
      <c r="F66" s="110"/>
      <c r="G66" s="110"/>
      <c r="H66" s="110"/>
      <c r="I66" s="110"/>
      <c r="J66" s="111">
        <f>J248</f>
        <v>0</v>
      </c>
      <c r="L66" s="108"/>
    </row>
    <row r="67" spans="1:31" s="10" customFormat="1" ht="19.899999999999999" customHeight="1">
      <c r="B67" s="108"/>
      <c r="D67" s="109" t="s">
        <v>105</v>
      </c>
      <c r="E67" s="110"/>
      <c r="F67" s="110"/>
      <c r="G67" s="110"/>
      <c r="H67" s="110"/>
      <c r="I67" s="110"/>
      <c r="J67" s="111">
        <f>J254</f>
        <v>0</v>
      </c>
      <c r="L67" s="108"/>
    </row>
    <row r="68" spans="1:31" s="10" customFormat="1" ht="19.899999999999999" customHeight="1">
      <c r="B68" s="108"/>
      <c r="D68" s="109" t="s">
        <v>106</v>
      </c>
      <c r="E68" s="110"/>
      <c r="F68" s="110"/>
      <c r="G68" s="110"/>
      <c r="H68" s="110"/>
      <c r="I68" s="110"/>
      <c r="J68" s="111">
        <f>J268</f>
        <v>0</v>
      </c>
      <c r="L68" s="108"/>
    </row>
    <row r="69" spans="1:31" s="2" customFormat="1" ht="21.75" customHeight="1">
      <c r="A69" s="29"/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" customFormat="1" ht="6.95" customHeight="1">
      <c r="A70" s="29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4" spans="1:31" s="2" customFormat="1" ht="6.95" customHeight="1">
      <c r="A74" s="29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24.95" customHeight="1">
      <c r="A75" s="29"/>
      <c r="B75" s="30"/>
      <c r="C75" s="21" t="s">
        <v>107</v>
      </c>
      <c r="D75" s="29"/>
      <c r="E75" s="29"/>
      <c r="F75" s="29"/>
      <c r="G75" s="29"/>
      <c r="H75" s="2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6.95" customHeigh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2" customHeight="1">
      <c r="A77" s="29"/>
      <c r="B77" s="30"/>
      <c r="C77" s="26" t="s">
        <v>15</v>
      </c>
      <c r="D77" s="29"/>
      <c r="E77" s="29"/>
      <c r="F77" s="29"/>
      <c r="G77" s="29"/>
      <c r="H77" s="29"/>
      <c r="I77" s="29"/>
      <c r="J77" s="29"/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16.5" customHeight="1">
      <c r="A78" s="29"/>
      <c r="B78" s="30"/>
      <c r="C78" s="29"/>
      <c r="D78" s="29"/>
      <c r="E78" s="290" t="str">
        <f>E7</f>
        <v>Splašková a dešťová kanalizace Šťáhlavice, Ke Kozlu II</v>
      </c>
      <c r="F78" s="291"/>
      <c r="G78" s="291"/>
      <c r="H78" s="291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12" customHeight="1">
      <c r="A79" s="29"/>
      <c r="B79" s="30"/>
      <c r="C79" s="26" t="s">
        <v>92</v>
      </c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6.5" customHeight="1">
      <c r="A80" s="29"/>
      <c r="B80" s="30"/>
      <c r="C80" s="29"/>
      <c r="D80" s="29"/>
      <c r="E80" s="276" t="str">
        <f>E9</f>
        <v>SO 01 - Splašková kanalizace</v>
      </c>
      <c r="F80" s="289"/>
      <c r="G80" s="289"/>
      <c r="H80" s="289"/>
      <c r="I80" s="29"/>
      <c r="J80" s="29"/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6.95" customHeight="1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2" customFormat="1" ht="12" customHeight="1">
      <c r="A82" s="29"/>
      <c r="B82" s="30"/>
      <c r="C82" s="26" t="s">
        <v>19</v>
      </c>
      <c r="D82" s="29"/>
      <c r="E82" s="29"/>
      <c r="F82" s="24" t="str">
        <f>F12</f>
        <v>Šťáhlavice</v>
      </c>
      <c r="G82" s="29"/>
      <c r="H82" s="29"/>
      <c r="I82" s="26" t="s">
        <v>21</v>
      </c>
      <c r="J82" s="47" t="str">
        <f>IF(J12="","",J12)</f>
        <v>1. 9. 2020</v>
      </c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5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87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65" s="2" customFormat="1" ht="40.15" customHeight="1">
      <c r="A84" s="29"/>
      <c r="B84" s="30"/>
      <c r="C84" s="26" t="s">
        <v>23</v>
      </c>
      <c r="D84" s="29"/>
      <c r="E84" s="29"/>
      <c r="F84" s="24" t="str">
        <f>E15</f>
        <v>Obec Šťáhlavy</v>
      </c>
      <c r="G84" s="29"/>
      <c r="H84" s="29"/>
      <c r="I84" s="26" t="s">
        <v>30</v>
      </c>
      <c r="J84" s="27" t="str">
        <f>E21</f>
        <v>INGVAMA inženýrská a projektová spol. s r.o.</v>
      </c>
      <c r="K84" s="29"/>
      <c r="L84" s="87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65" s="2" customFormat="1" ht="15.2" customHeight="1">
      <c r="A85" s="29"/>
      <c r="B85" s="30"/>
      <c r="C85" s="26" t="s">
        <v>28</v>
      </c>
      <c r="D85" s="29"/>
      <c r="E85" s="29"/>
      <c r="F85" s="24" t="str">
        <f>IF(E18="","",E18)</f>
        <v xml:space="preserve"> </v>
      </c>
      <c r="G85" s="29"/>
      <c r="H85" s="29"/>
      <c r="I85" s="26" t="s">
        <v>34</v>
      </c>
      <c r="J85" s="27" t="str">
        <f>E24</f>
        <v>Jitka Heřmanová</v>
      </c>
      <c r="K85" s="29"/>
      <c r="L85" s="87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65" s="2" customFormat="1" ht="10.3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87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65" s="11" customFormat="1" ht="29.25" customHeight="1">
      <c r="A87" s="112"/>
      <c r="B87" s="113"/>
      <c r="C87" s="114" t="s">
        <v>108</v>
      </c>
      <c r="D87" s="115" t="s">
        <v>58</v>
      </c>
      <c r="E87" s="115" t="s">
        <v>54</v>
      </c>
      <c r="F87" s="115" t="s">
        <v>55</v>
      </c>
      <c r="G87" s="115" t="s">
        <v>109</v>
      </c>
      <c r="H87" s="115" t="s">
        <v>110</v>
      </c>
      <c r="I87" s="115" t="s">
        <v>111</v>
      </c>
      <c r="J87" s="115" t="s">
        <v>96</v>
      </c>
      <c r="K87" s="116" t="s">
        <v>112</v>
      </c>
      <c r="L87" s="117"/>
      <c r="M87" s="54" t="s">
        <v>3</v>
      </c>
      <c r="N87" s="55" t="s">
        <v>43</v>
      </c>
      <c r="O87" s="55" t="s">
        <v>113</v>
      </c>
      <c r="P87" s="55" t="s">
        <v>114</v>
      </c>
      <c r="Q87" s="55" t="s">
        <v>115</v>
      </c>
      <c r="R87" s="55" t="s">
        <v>116</v>
      </c>
      <c r="S87" s="55" t="s">
        <v>117</v>
      </c>
      <c r="T87" s="56" t="s">
        <v>118</v>
      </c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</row>
    <row r="88" spans="1:65" s="2" customFormat="1" ht="22.9" customHeight="1">
      <c r="A88" s="29"/>
      <c r="B88" s="30"/>
      <c r="C88" s="61" t="s">
        <v>119</v>
      </c>
      <c r="D88" s="29"/>
      <c r="E88" s="29"/>
      <c r="F88" s="29"/>
      <c r="G88" s="29"/>
      <c r="H88" s="29"/>
      <c r="I88" s="29"/>
      <c r="J88" s="118">
        <f>BK88</f>
        <v>0</v>
      </c>
      <c r="K88" s="29"/>
      <c r="L88" s="30"/>
      <c r="M88" s="57"/>
      <c r="N88" s="48"/>
      <c r="O88" s="58"/>
      <c r="P88" s="119">
        <f>P89</f>
        <v>5208.1471380000003</v>
      </c>
      <c r="Q88" s="58"/>
      <c r="R88" s="119">
        <f>R89</f>
        <v>2095.0323434800002</v>
      </c>
      <c r="S88" s="58"/>
      <c r="T88" s="120">
        <f>T89</f>
        <v>160.64147499999996</v>
      </c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T88" s="17" t="s">
        <v>72</v>
      </c>
      <c r="AU88" s="17" t="s">
        <v>97</v>
      </c>
      <c r="BK88" s="121">
        <f>BK89</f>
        <v>0</v>
      </c>
    </row>
    <row r="89" spans="1:65" s="12" customFormat="1" ht="25.9" customHeight="1">
      <c r="B89" s="122"/>
      <c r="D89" s="123" t="s">
        <v>72</v>
      </c>
      <c r="E89" s="124" t="s">
        <v>120</v>
      </c>
      <c r="F89" s="124" t="s">
        <v>121</v>
      </c>
      <c r="J89" s="125">
        <f>BK89</f>
        <v>0</v>
      </c>
      <c r="L89" s="122"/>
      <c r="M89" s="126"/>
      <c r="N89" s="127"/>
      <c r="O89" s="127"/>
      <c r="P89" s="128">
        <f>P90+P174+P178+P190+P206+P248+P254+P268</f>
        <v>5208.1471380000003</v>
      </c>
      <c r="Q89" s="127"/>
      <c r="R89" s="128">
        <f>R90+R174+R178+R190+R206+R248+R254+R268</f>
        <v>2095.0323434800002</v>
      </c>
      <c r="S89" s="127"/>
      <c r="T89" s="129">
        <f>T90+T174+T178+T190+T206+T248+T254+T268</f>
        <v>160.64147499999996</v>
      </c>
      <c r="AR89" s="123" t="s">
        <v>81</v>
      </c>
      <c r="AT89" s="130" t="s">
        <v>72</v>
      </c>
      <c r="AU89" s="130" t="s">
        <v>73</v>
      </c>
      <c r="AY89" s="123" t="s">
        <v>122</v>
      </c>
      <c r="BK89" s="131">
        <f>BK90+BK174+BK178+BK190+BK206+BK248+BK254+BK268</f>
        <v>0</v>
      </c>
    </row>
    <row r="90" spans="1:65" s="12" customFormat="1" ht="22.9" customHeight="1">
      <c r="B90" s="122"/>
      <c r="D90" s="123" t="s">
        <v>72</v>
      </c>
      <c r="E90" s="132" t="s">
        <v>81</v>
      </c>
      <c r="F90" s="132" t="s">
        <v>123</v>
      </c>
      <c r="J90" s="133">
        <f>BK90</f>
        <v>0</v>
      </c>
      <c r="L90" s="122"/>
      <c r="M90" s="126"/>
      <c r="N90" s="127"/>
      <c r="O90" s="127"/>
      <c r="P90" s="128">
        <f>SUM(P91:P173)</f>
        <v>3219.7032379999996</v>
      </c>
      <c r="Q90" s="127"/>
      <c r="R90" s="128">
        <f>SUM(R91:R173)</f>
        <v>1978.6262240000001</v>
      </c>
      <c r="S90" s="127"/>
      <c r="T90" s="129">
        <f>SUM(T91:T173)</f>
        <v>160.53647499999997</v>
      </c>
      <c r="AR90" s="123" t="s">
        <v>81</v>
      </c>
      <c r="AT90" s="130" t="s">
        <v>72</v>
      </c>
      <c r="AU90" s="130" t="s">
        <v>81</v>
      </c>
      <c r="AY90" s="123" t="s">
        <v>122</v>
      </c>
      <c r="BK90" s="131">
        <f>SUM(BK91:BK173)</f>
        <v>0</v>
      </c>
    </row>
    <row r="91" spans="1:65" s="2" customFormat="1" ht="33" customHeight="1">
      <c r="A91" s="29"/>
      <c r="B91" s="134"/>
      <c r="C91" s="135" t="s">
        <v>81</v>
      </c>
      <c r="D91" s="135" t="s">
        <v>124</v>
      </c>
      <c r="E91" s="136" t="s">
        <v>125</v>
      </c>
      <c r="F91" s="137" t="s">
        <v>126</v>
      </c>
      <c r="G91" s="138" t="s">
        <v>127</v>
      </c>
      <c r="H91" s="139">
        <v>14</v>
      </c>
      <c r="I91" s="140"/>
      <c r="J91" s="140">
        <f>ROUND(I91*H91,2)</f>
        <v>0</v>
      </c>
      <c r="K91" s="137" t="s">
        <v>128</v>
      </c>
      <c r="L91" s="30"/>
      <c r="M91" s="141" t="s">
        <v>3</v>
      </c>
      <c r="N91" s="142" t="s">
        <v>44</v>
      </c>
      <c r="O91" s="143">
        <v>0.36499999999999999</v>
      </c>
      <c r="P91" s="143">
        <f>O91*H91</f>
        <v>5.1099999999999994</v>
      </c>
      <c r="Q91" s="143">
        <v>0</v>
      </c>
      <c r="R91" s="143">
        <f>Q91*H91</f>
        <v>0</v>
      </c>
      <c r="S91" s="143">
        <v>0.41699999999999998</v>
      </c>
      <c r="T91" s="144">
        <f>S91*H91</f>
        <v>5.8380000000000001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129</v>
      </c>
      <c r="AT91" s="145" t="s">
        <v>124</v>
      </c>
      <c r="AU91" s="145" t="s">
        <v>83</v>
      </c>
      <c r="AY91" s="17" t="s">
        <v>122</v>
      </c>
      <c r="BE91" s="146">
        <f>IF(N91="základní",J91,0)</f>
        <v>0</v>
      </c>
      <c r="BF91" s="146">
        <f>IF(N91="snížená",J91,0)</f>
        <v>0</v>
      </c>
      <c r="BG91" s="146">
        <f>IF(N91="zákl. přenesená",J91,0)</f>
        <v>0</v>
      </c>
      <c r="BH91" s="146">
        <f>IF(N91="sníž. přenesená",J91,0)</f>
        <v>0</v>
      </c>
      <c r="BI91" s="146">
        <f>IF(N91="nulová",J91,0)</f>
        <v>0</v>
      </c>
      <c r="BJ91" s="17" t="s">
        <v>81</v>
      </c>
      <c r="BK91" s="146">
        <f>ROUND(I91*H91,2)</f>
        <v>0</v>
      </c>
      <c r="BL91" s="17" t="s">
        <v>129</v>
      </c>
      <c r="BM91" s="145" t="s">
        <v>130</v>
      </c>
    </row>
    <row r="92" spans="1:65" s="13" customFormat="1">
      <c r="B92" s="147"/>
      <c r="D92" s="148" t="s">
        <v>131</v>
      </c>
      <c r="E92" s="149" t="s">
        <v>3</v>
      </c>
      <c r="F92" s="150" t="s">
        <v>132</v>
      </c>
      <c r="H92" s="151">
        <v>14</v>
      </c>
      <c r="L92" s="147"/>
      <c r="M92" s="152"/>
      <c r="N92" s="153"/>
      <c r="O92" s="153"/>
      <c r="P92" s="153"/>
      <c r="Q92" s="153"/>
      <c r="R92" s="153"/>
      <c r="S92" s="153"/>
      <c r="T92" s="154"/>
      <c r="AT92" s="149" t="s">
        <v>131</v>
      </c>
      <c r="AU92" s="149" t="s">
        <v>83</v>
      </c>
      <c r="AV92" s="13" t="s">
        <v>83</v>
      </c>
      <c r="AW92" s="13" t="s">
        <v>33</v>
      </c>
      <c r="AX92" s="13" t="s">
        <v>81</v>
      </c>
      <c r="AY92" s="149" t="s">
        <v>122</v>
      </c>
    </row>
    <row r="93" spans="1:65" s="2" customFormat="1" ht="37.9" customHeight="1">
      <c r="A93" s="29"/>
      <c r="B93" s="134"/>
      <c r="C93" s="135" t="s">
        <v>83</v>
      </c>
      <c r="D93" s="135" t="s">
        <v>124</v>
      </c>
      <c r="E93" s="136" t="s">
        <v>133</v>
      </c>
      <c r="F93" s="137" t="s">
        <v>134</v>
      </c>
      <c r="G93" s="138" t="s">
        <v>127</v>
      </c>
      <c r="H93" s="139">
        <v>344.15</v>
      </c>
      <c r="I93" s="140"/>
      <c r="J93" s="140">
        <f>ROUND(I93*H93,2)</f>
        <v>0</v>
      </c>
      <c r="K93" s="137" t="s">
        <v>128</v>
      </c>
      <c r="L93" s="30"/>
      <c r="M93" s="141" t="s">
        <v>3</v>
      </c>
      <c r="N93" s="142" t="s">
        <v>44</v>
      </c>
      <c r="O93" s="143">
        <v>0.11600000000000001</v>
      </c>
      <c r="P93" s="143">
        <f>O93*H93</f>
        <v>39.921399999999998</v>
      </c>
      <c r="Q93" s="143">
        <v>0</v>
      </c>
      <c r="R93" s="143">
        <f>Q93*H93</f>
        <v>0</v>
      </c>
      <c r="S93" s="143">
        <v>0.28999999999999998</v>
      </c>
      <c r="T93" s="144">
        <f>S93*H93</f>
        <v>99.803499999999985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129</v>
      </c>
      <c r="AT93" s="145" t="s">
        <v>124</v>
      </c>
      <c r="AU93" s="145" t="s">
        <v>83</v>
      </c>
      <c r="AY93" s="17" t="s">
        <v>122</v>
      </c>
      <c r="BE93" s="146">
        <f>IF(N93="základní",J93,0)</f>
        <v>0</v>
      </c>
      <c r="BF93" s="146">
        <f>IF(N93="snížená",J93,0)</f>
        <v>0</v>
      </c>
      <c r="BG93" s="146">
        <f>IF(N93="zákl. přenesená",J93,0)</f>
        <v>0</v>
      </c>
      <c r="BH93" s="146">
        <f>IF(N93="sníž. přenesená",J93,0)</f>
        <v>0</v>
      </c>
      <c r="BI93" s="146">
        <f>IF(N93="nulová",J93,0)</f>
        <v>0</v>
      </c>
      <c r="BJ93" s="17" t="s">
        <v>81</v>
      </c>
      <c r="BK93" s="146">
        <f>ROUND(I93*H93,2)</f>
        <v>0</v>
      </c>
      <c r="BL93" s="17" t="s">
        <v>129</v>
      </c>
      <c r="BM93" s="145" t="s">
        <v>135</v>
      </c>
    </row>
    <row r="94" spans="1:65" s="13" customFormat="1">
      <c r="B94" s="147"/>
      <c r="D94" s="148" t="s">
        <v>131</v>
      </c>
      <c r="E94" s="149" t="s">
        <v>3</v>
      </c>
      <c r="F94" s="150" t="s">
        <v>136</v>
      </c>
      <c r="H94" s="151">
        <v>344.15</v>
      </c>
      <c r="L94" s="147"/>
      <c r="M94" s="152"/>
      <c r="N94" s="153"/>
      <c r="O94" s="153"/>
      <c r="P94" s="153"/>
      <c r="Q94" s="153"/>
      <c r="R94" s="153"/>
      <c r="S94" s="153"/>
      <c r="T94" s="154"/>
      <c r="AT94" s="149" t="s">
        <v>131</v>
      </c>
      <c r="AU94" s="149" t="s">
        <v>83</v>
      </c>
      <c r="AV94" s="13" t="s">
        <v>83</v>
      </c>
      <c r="AW94" s="13" t="s">
        <v>33</v>
      </c>
      <c r="AX94" s="13" t="s">
        <v>81</v>
      </c>
      <c r="AY94" s="149" t="s">
        <v>122</v>
      </c>
    </row>
    <row r="95" spans="1:65" s="2" customFormat="1" ht="37.9" customHeight="1">
      <c r="A95" s="29"/>
      <c r="B95" s="134"/>
      <c r="C95" s="135" t="s">
        <v>137</v>
      </c>
      <c r="D95" s="135" t="s">
        <v>124</v>
      </c>
      <c r="E95" s="136" t="s">
        <v>138</v>
      </c>
      <c r="F95" s="137" t="s">
        <v>139</v>
      </c>
      <c r="G95" s="138" t="s">
        <v>127</v>
      </c>
      <c r="H95" s="139">
        <v>21.5</v>
      </c>
      <c r="I95" s="140"/>
      <c r="J95" s="140">
        <f>ROUND(I95*H95,2)</f>
        <v>0</v>
      </c>
      <c r="K95" s="137" t="s">
        <v>128</v>
      </c>
      <c r="L95" s="30"/>
      <c r="M95" s="141" t="s">
        <v>3</v>
      </c>
      <c r="N95" s="142" t="s">
        <v>44</v>
      </c>
      <c r="O95" s="143">
        <v>0.185</v>
      </c>
      <c r="P95" s="143">
        <f>O95*H95</f>
        <v>3.9775</v>
      </c>
      <c r="Q95" s="143">
        <v>0</v>
      </c>
      <c r="R95" s="143">
        <f>Q95*H95</f>
        <v>0</v>
      </c>
      <c r="S95" s="143">
        <v>0.44</v>
      </c>
      <c r="T95" s="144">
        <f>S95*H95</f>
        <v>9.4600000000000009</v>
      </c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R95" s="145" t="s">
        <v>129</v>
      </c>
      <c r="AT95" s="145" t="s">
        <v>124</v>
      </c>
      <c r="AU95" s="145" t="s">
        <v>83</v>
      </c>
      <c r="AY95" s="17" t="s">
        <v>122</v>
      </c>
      <c r="BE95" s="146">
        <f>IF(N95="základní",J95,0)</f>
        <v>0</v>
      </c>
      <c r="BF95" s="146">
        <f>IF(N95="snížená",J95,0)</f>
        <v>0</v>
      </c>
      <c r="BG95" s="146">
        <f>IF(N95="zákl. přenesená",J95,0)</f>
        <v>0</v>
      </c>
      <c r="BH95" s="146">
        <f>IF(N95="sníž. přenesená",J95,0)</f>
        <v>0</v>
      </c>
      <c r="BI95" s="146">
        <f>IF(N95="nulová",J95,0)</f>
        <v>0</v>
      </c>
      <c r="BJ95" s="17" t="s">
        <v>81</v>
      </c>
      <c r="BK95" s="146">
        <f>ROUND(I95*H95,2)</f>
        <v>0</v>
      </c>
      <c r="BL95" s="17" t="s">
        <v>129</v>
      </c>
      <c r="BM95" s="145" t="s">
        <v>140</v>
      </c>
    </row>
    <row r="96" spans="1:65" s="2" customFormat="1" ht="33" customHeight="1">
      <c r="A96" s="29"/>
      <c r="B96" s="134"/>
      <c r="C96" s="135" t="s">
        <v>129</v>
      </c>
      <c r="D96" s="135" t="s">
        <v>124</v>
      </c>
      <c r="E96" s="136" t="s">
        <v>141</v>
      </c>
      <c r="F96" s="137" t="s">
        <v>142</v>
      </c>
      <c r="G96" s="138" t="s">
        <v>127</v>
      </c>
      <c r="H96" s="139">
        <v>5.5</v>
      </c>
      <c r="I96" s="140"/>
      <c r="J96" s="140">
        <f>ROUND(I96*H96,2)</f>
        <v>0</v>
      </c>
      <c r="K96" s="137" t="s">
        <v>128</v>
      </c>
      <c r="L96" s="30"/>
      <c r="M96" s="141" t="s">
        <v>3</v>
      </c>
      <c r="N96" s="142" t="s">
        <v>44</v>
      </c>
      <c r="O96" s="143">
        <v>0.246</v>
      </c>
      <c r="P96" s="143">
        <f>O96*H96</f>
        <v>1.353</v>
      </c>
      <c r="Q96" s="143">
        <v>0</v>
      </c>
      <c r="R96" s="143">
        <f>Q96*H96</f>
        <v>0</v>
      </c>
      <c r="S96" s="143">
        <v>0.24</v>
      </c>
      <c r="T96" s="144">
        <f>S96*H96</f>
        <v>1.3199999999999998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129</v>
      </c>
      <c r="AT96" s="145" t="s">
        <v>124</v>
      </c>
      <c r="AU96" s="145" t="s">
        <v>83</v>
      </c>
      <c r="AY96" s="17" t="s">
        <v>122</v>
      </c>
      <c r="BE96" s="146">
        <f>IF(N96="základní",J96,0)</f>
        <v>0</v>
      </c>
      <c r="BF96" s="146">
        <f>IF(N96="snížená",J96,0)</f>
        <v>0</v>
      </c>
      <c r="BG96" s="146">
        <f>IF(N96="zákl. přenesená",J96,0)</f>
        <v>0</v>
      </c>
      <c r="BH96" s="146">
        <f>IF(N96="sníž. přenesená",J96,0)</f>
        <v>0</v>
      </c>
      <c r="BI96" s="146">
        <f>IF(N96="nulová",J96,0)</f>
        <v>0</v>
      </c>
      <c r="BJ96" s="17" t="s">
        <v>81</v>
      </c>
      <c r="BK96" s="146">
        <f>ROUND(I96*H96,2)</f>
        <v>0</v>
      </c>
      <c r="BL96" s="17" t="s">
        <v>129</v>
      </c>
      <c r="BM96" s="145" t="s">
        <v>143</v>
      </c>
    </row>
    <row r="97" spans="1:65" s="2" customFormat="1" ht="33" customHeight="1">
      <c r="A97" s="29"/>
      <c r="B97" s="134"/>
      <c r="C97" s="135" t="s">
        <v>144</v>
      </c>
      <c r="D97" s="135" t="s">
        <v>124</v>
      </c>
      <c r="E97" s="136" t="s">
        <v>145</v>
      </c>
      <c r="F97" s="137" t="s">
        <v>146</v>
      </c>
      <c r="G97" s="138" t="s">
        <v>127</v>
      </c>
      <c r="H97" s="139">
        <v>64.5</v>
      </c>
      <c r="I97" s="140"/>
      <c r="J97" s="140">
        <f>ROUND(I97*H97,2)</f>
        <v>0</v>
      </c>
      <c r="K97" s="137" t="s">
        <v>128</v>
      </c>
      <c r="L97" s="30"/>
      <c r="M97" s="141" t="s">
        <v>3</v>
      </c>
      <c r="N97" s="142" t="s">
        <v>44</v>
      </c>
      <c r="O97" s="143">
        <v>9.4E-2</v>
      </c>
      <c r="P97" s="143">
        <f>O97*H97</f>
        <v>6.0629999999999997</v>
      </c>
      <c r="Q97" s="143">
        <v>0</v>
      </c>
      <c r="R97" s="143">
        <f>Q97*H97</f>
        <v>0</v>
      </c>
      <c r="S97" s="143">
        <v>9.8000000000000004E-2</v>
      </c>
      <c r="T97" s="144">
        <f>S97*H97</f>
        <v>6.3210000000000006</v>
      </c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R97" s="145" t="s">
        <v>129</v>
      </c>
      <c r="AT97" s="145" t="s">
        <v>124</v>
      </c>
      <c r="AU97" s="145" t="s">
        <v>83</v>
      </c>
      <c r="AY97" s="17" t="s">
        <v>122</v>
      </c>
      <c r="BE97" s="146">
        <f>IF(N97="základní",J97,0)</f>
        <v>0</v>
      </c>
      <c r="BF97" s="146">
        <f>IF(N97="snížená",J97,0)</f>
        <v>0</v>
      </c>
      <c r="BG97" s="146">
        <f>IF(N97="zákl. přenesená",J97,0)</f>
        <v>0</v>
      </c>
      <c r="BH97" s="146">
        <f>IF(N97="sníž. přenesená",J97,0)</f>
        <v>0</v>
      </c>
      <c r="BI97" s="146">
        <f>IF(N97="nulová",J97,0)</f>
        <v>0</v>
      </c>
      <c r="BJ97" s="17" t="s">
        <v>81</v>
      </c>
      <c r="BK97" s="146">
        <f>ROUND(I97*H97,2)</f>
        <v>0</v>
      </c>
      <c r="BL97" s="17" t="s">
        <v>129</v>
      </c>
      <c r="BM97" s="145" t="s">
        <v>147</v>
      </c>
    </row>
    <row r="98" spans="1:65" s="13" customFormat="1">
      <c r="B98" s="147"/>
      <c r="D98" s="148" t="s">
        <v>131</v>
      </c>
      <c r="E98" s="149" t="s">
        <v>3</v>
      </c>
      <c r="F98" s="150" t="s">
        <v>148</v>
      </c>
      <c r="H98" s="151">
        <v>64.5</v>
      </c>
      <c r="L98" s="147"/>
      <c r="M98" s="152"/>
      <c r="N98" s="153"/>
      <c r="O98" s="153"/>
      <c r="P98" s="153"/>
      <c r="Q98" s="153"/>
      <c r="R98" s="153"/>
      <c r="S98" s="153"/>
      <c r="T98" s="154"/>
      <c r="AT98" s="149" t="s">
        <v>131</v>
      </c>
      <c r="AU98" s="149" t="s">
        <v>83</v>
      </c>
      <c r="AV98" s="13" t="s">
        <v>83</v>
      </c>
      <c r="AW98" s="13" t="s">
        <v>33</v>
      </c>
      <c r="AX98" s="13" t="s">
        <v>81</v>
      </c>
      <c r="AY98" s="149" t="s">
        <v>122</v>
      </c>
    </row>
    <row r="99" spans="1:65" s="2" customFormat="1" ht="33" customHeight="1">
      <c r="A99" s="29"/>
      <c r="B99" s="134"/>
      <c r="C99" s="135" t="s">
        <v>149</v>
      </c>
      <c r="D99" s="135" t="s">
        <v>124</v>
      </c>
      <c r="E99" s="136" t="s">
        <v>150</v>
      </c>
      <c r="F99" s="137" t="s">
        <v>151</v>
      </c>
      <c r="G99" s="138" t="s">
        <v>127</v>
      </c>
      <c r="H99" s="139">
        <v>53.75</v>
      </c>
      <c r="I99" s="140"/>
      <c r="J99" s="140">
        <f>ROUND(I99*H99,2)</f>
        <v>0</v>
      </c>
      <c r="K99" s="137" t="s">
        <v>128</v>
      </c>
      <c r="L99" s="30"/>
      <c r="M99" s="141" t="s">
        <v>3</v>
      </c>
      <c r="N99" s="142" t="s">
        <v>44</v>
      </c>
      <c r="O99" s="143">
        <v>0.13</v>
      </c>
      <c r="P99" s="143">
        <f>O99*H99</f>
        <v>6.9874999999999998</v>
      </c>
      <c r="Q99" s="143">
        <v>0</v>
      </c>
      <c r="R99" s="143">
        <f>Q99*H99</f>
        <v>0</v>
      </c>
      <c r="S99" s="143">
        <v>0.22</v>
      </c>
      <c r="T99" s="144">
        <f>S99*H99</f>
        <v>11.824999999999999</v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R99" s="145" t="s">
        <v>129</v>
      </c>
      <c r="AT99" s="145" t="s">
        <v>124</v>
      </c>
      <c r="AU99" s="145" t="s">
        <v>83</v>
      </c>
      <c r="AY99" s="17" t="s">
        <v>122</v>
      </c>
      <c r="BE99" s="146">
        <f>IF(N99="základní",J99,0)</f>
        <v>0</v>
      </c>
      <c r="BF99" s="146">
        <f>IF(N99="snížená",J99,0)</f>
        <v>0</v>
      </c>
      <c r="BG99" s="146">
        <f>IF(N99="zákl. přenesená",J99,0)</f>
        <v>0</v>
      </c>
      <c r="BH99" s="146">
        <f>IF(N99="sníž. přenesená",J99,0)</f>
        <v>0</v>
      </c>
      <c r="BI99" s="146">
        <f>IF(N99="nulová",J99,0)</f>
        <v>0</v>
      </c>
      <c r="BJ99" s="17" t="s">
        <v>81</v>
      </c>
      <c r="BK99" s="146">
        <f>ROUND(I99*H99,2)</f>
        <v>0</v>
      </c>
      <c r="BL99" s="17" t="s">
        <v>129</v>
      </c>
      <c r="BM99" s="145" t="s">
        <v>152</v>
      </c>
    </row>
    <row r="100" spans="1:65" s="13" customFormat="1">
      <c r="B100" s="147"/>
      <c r="D100" s="148" t="s">
        <v>131</v>
      </c>
      <c r="E100" s="149" t="s">
        <v>3</v>
      </c>
      <c r="F100" s="150" t="s">
        <v>153</v>
      </c>
      <c r="H100" s="151">
        <v>53.75</v>
      </c>
      <c r="L100" s="147"/>
      <c r="M100" s="152"/>
      <c r="N100" s="153"/>
      <c r="O100" s="153"/>
      <c r="P100" s="153"/>
      <c r="Q100" s="153"/>
      <c r="R100" s="153"/>
      <c r="S100" s="153"/>
      <c r="T100" s="154"/>
      <c r="AT100" s="149" t="s">
        <v>131</v>
      </c>
      <c r="AU100" s="149" t="s">
        <v>83</v>
      </c>
      <c r="AV100" s="13" t="s">
        <v>83</v>
      </c>
      <c r="AW100" s="13" t="s">
        <v>33</v>
      </c>
      <c r="AX100" s="13" t="s">
        <v>81</v>
      </c>
      <c r="AY100" s="149" t="s">
        <v>122</v>
      </c>
    </row>
    <row r="101" spans="1:65" s="2" customFormat="1" ht="33" customHeight="1">
      <c r="A101" s="29"/>
      <c r="B101" s="134"/>
      <c r="C101" s="135" t="s">
        <v>154</v>
      </c>
      <c r="D101" s="135" t="s">
        <v>124</v>
      </c>
      <c r="E101" s="136" t="s">
        <v>155</v>
      </c>
      <c r="F101" s="137" t="s">
        <v>156</v>
      </c>
      <c r="G101" s="138" t="s">
        <v>127</v>
      </c>
      <c r="H101" s="139">
        <v>43</v>
      </c>
      <c r="I101" s="140"/>
      <c r="J101" s="140">
        <f>ROUND(I101*H101,2)</f>
        <v>0</v>
      </c>
      <c r="K101" s="137" t="s">
        <v>128</v>
      </c>
      <c r="L101" s="30"/>
      <c r="M101" s="141" t="s">
        <v>3</v>
      </c>
      <c r="N101" s="142" t="s">
        <v>44</v>
      </c>
      <c r="O101" s="143">
        <v>0.307</v>
      </c>
      <c r="P101" s="143">
        <f>O101*H101</f>
        <v>13.201000000000001</v>
      </c>
      <c r="Q101" s="143">
        <v>0</v>
      </c>
      <c r="R101" s="143">
        <f>Q101*H101</f>
        <v>0</v>
      </c>
      <c r="S101" s="143">
        <v>0.45</v>
      </c>
      <c r="T101" s="144">
        <f>S101*H101</f>
        <v>19.350000000000001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129</v>
      </c>
      <c r="AT101" s="145" t="s">
        <v>124</v>
      </c>
      <c r="AU101" s="145" t="s">
        <v>83</v>
      </c>
      <c r="AY101" s="17" t="s">
        <v>122</v>
      </c>
      <c r="BE101" s="146">
        <f>IF(N101="základní",J101,0)</f>
        <v>0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7" t="s">
        <v>81</v>
      </c>
      <c r="BK101" s="146">
        <f>ROUND(I101*H101,2)</f>
        <v>0</v>
      </c>
      <c r="BL101" s="17" t="s">
        <v>129</v>
      </c>
      <c r="BM101" s="145" t="s">
        <v>157</v>
      </c>
    </row>
    <row r="102" spans="1:65" s="13" customFormat="1">
      <c r="B102" s="147"/>
      <c r="D102" s="148" t="s">
        <v>131</v>
      </c>
      <c r="E102" s="149" t="s">
        <v>3</v>
      </c>
      <c r="F102" s="150" t="s">
        <v>158</v>
      </c>
      <c r="H102" s="151">
        <v>43</v>
      </c>
      <c r="L102" s="147"/>
      <c r="M102" s="152"/>
      <c r="N102" s="153"/>
      <c r="O102" s="153"/>
      <c r="P102" s="153"/>
      <c r="Q102" s="153"/>
      <c r="R102" s="153"/>
      <c r="S102" s="153"/>
      <c r="T102" s="154"/>
      <c r="AT102" s="149" t="s">
        <v>131</v>
      </c>
      <c r="AU102" s="149" t="s">
        <v>83</v>
      </c>
      <c r="AV102" s="13" t="s">
        <v>83</v>
      </c>
      <c r="AW102" s="13" t="s">
        <v>33</v>
      </c>
      <c r="AX102" s="13" t="s">
        <v>81</v>
      </c>
      <c r="AY102" s="149" t="s">
        <v>122</v>
      </c>
    </row>
    <row r="103" spans="1:65" s="2" customFormat="1" ht="24.2" customHeight="1">
      <c r="A103" s="29"/>
      <c r="B103" s="134"/>
      <c r="C103" s="135" t="s">
        <v>159</v>
      </c>
      <c r="D103" s="135" t="s">
        <v>124</v>
      </c>
      <c r="E103" s="136" t="s">
        <v>160</v>
      </c>
      <c r="F103" s="137" t="s">
        <v>161</v>
      </c>
      <c r="G103" s="138" t="s">
        <v>127</v>
      </c>
      <c r="H103" s="139">
        <v>18.645</v>
      </c>
      <c r="I103" s="140"/>
      <c r="J103" s="140">
        <f>ROUND(I103*H103,2)</f>
        <v>0</v>
      </c>
      <c r="K103" s="137" t="s">
        <v>128</v>
      </c>
      <c r="L103" s="30"/>
      <c r="M103" s="141" t="s">
        <v>3</v>
      </c>
      <c r="N103" s="142" t="s">
        <v>44</v>
      </c>
      <c r="O103" s="143">
        <v>8.5999999999999993E-2</v>
      </c>
      <c r="P103" s="143">
        <f>O103*H103</f>
        <v>1.6034699999999997</v>
      </c>
      <c r="Q103" s="143">
        <v>0</v>
      </c>
      <c r="R103" s="143">
        <f>Q103*H103</f>
        <v>0</v>
      </c>
      <c r="S103" s="143">
        <v>0.35499999999999998</v>
      </c>
      <c r="T103" s="144">
        <f>S103*H103</f>
        <v>6.6189749999999998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5" t="s">
        <v>129</v>
      </c>
      <c r="AT103" s="145" t="s">
        <v>124</v>
      </c>
      <c r="AU103" s="145" t="s">
        <v>83</v>
      </c>
      <c r="AY103" s="17" t="s">
        <v>122</v>
      </c>
      <c r="BE103" s="146">
        <f>IF(N103="základní",J103,0)</f>
        <v>0</v>
      </c>
      <c r="BF103" s="146">
        <f>IF(N103="snížená",J103,0)</f>
        <v>0</v>
      </c>
      <c r="BG103" s="146">
        <f>IF(N103="zákl. přenesená",J103,0)</f>
        <v>0</v>
      </c>
      <c r="BH103" s="146">
        <f>IF(N103="sníž. přenesená",J103,0)</f>
        <v>0</v>
      </c>
      <c r="BI103" s="146">
        <f>IF(N103="nulová",J103,0)</f>
        <v>0</v>
      </c>
      <c r="BJ103" s="17" t="s">
        <v>81</v>
      </c>
      <c r="BK103" s="146">
        <f>ROUND(I103*H103,2)</f>
        <v>0</v>
      </c>
      <c r="BL103" s="17" t="s">
        <v>129</v>
      </c>
      <c r="BM103" s="145" t="s">
        <v>162</v>
      </c>
    </row>
    <row r="104" spans="1:65" s="13" customFormat="1">
      <c r="B104" s="147"/>
      <c r="D104" s="148" t="s">
        <v>131</v>
      </c>
      <c r="E104" s="149" t="s">
        <v>3</v>
      </c>
      <c r="F104" s="150" t="s">
        <v>163</v>
      </c>
      <c r="H104" s="151">
        <v>18.645</v>
      </c>
      <c r="L104" s="147"/>
      <c r="M104" s="152"/>
      <c r="N104" s="153"/>
      <c r="O104" s="153"/>
      <c r="P104" s="153"/>
      <c r="Q104" s="153"/>
      <c r="R104" s="153"/>
      <c r="S104" s="153"/>
      <c r="T104" s="154"/>
      <c r="AT104" s="149" t="s">
        <v>131</v>
      </c>
      <c r="AU104" s="149" t="s">
        <v>83</v>
      </c>
      <c r="AV104" s="13" t="s">
        <v>83</v>
      </c>
      <c r="AW104" s="13" t="s">
        <v>33</v>
      </c>
      <c r="AX104" s="13" t="s">
        <v>81</v>
      </c>
      <c r="AY104" s="149" t="s">
        <v>122</v>
      </c>
    </row>
    <row r="105" spans="1:65" s="2" customFormat="1" ht="16.5" customHeight="1">
      <c r="A105" s="29"/>
      <c r="B105" s="134"/>
      <c r="C105" s="135" t="s">
        <v>164</v>
      </c>
      <c r="D105" s="135" t="s">
        <v>124</v>
      </c>
      <c r="E105" s="136" t="s">
        <v>165</v>
      </c>
      <c r="F105" s="137" t="s">
        <v>166</v>
      </c>
      <c r="G105" s="138" t="s">
        <v>167</v>
      </c>
      <c r="H105" s="139">
        <v>320</v>
      </c>
      <c r="I105" s="140"/>
      <c r="J105" s="140">
        <f t="shared" ref="J105:J113" si="0">ROUND(I105*H105,2)</f>
        <v>0</v>
      </c>
      <c r="K105" s="137" t="s">
        <v>128</v>
      </c>
      <c r="L105" s="30"/>
      <c r="M105" s="141" t="s">
        <v>3</v>
      </c>
      <c r="N105" s="142" t="s">
        <v>44</v>
      </c>
      <c r="O105" s="143">
        <v>0.184</v>
      </c>
      <c r="P105" s="143">
        <f t="shared" ref="P105:P113" si="1">O105*H105</f>
        <v>58.879999999999995</v>
      </c>
      <c r="Q105" s="143">
        <v>3.0000000000000001E-5</v>
      </c>
      <c r="R105" s="143">
        <f t="shared" ref="R105:R113" si="2">Q105*H105</f>
        <v>9.6000000000000009E-3</v>
      </c>
      <c r="S105" s="143">
        <v>0</v>
      </c>
      <c r="T105" s="144">
        <f t="shared" ref="T105:T113" si="3">S105*H105</f>
        <v>0</v>
      </c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R105" s="145" t="s">
        <v>129</v>
      </c>
      <c r="AT105" s="145" t="s">
        <v>124</v>
      </c>
      <c r="AU105" s="145" t="s">
        <v>83</v>
      </c>
      <c r="AY105" s="17" t="s">
        <v>122</v>
      </c>
      <c r="BE105" s="146">
        <f t="shared" ref="BE105:BE113" si="4">IF(N105="základní",J105,0)</f>
        <v>0</v>
      </c>
      <c r="BF105" s="146">
        <f t="shared" ref="BF105:BF113" si="5">IF(N105="snížená",J105,0)</f>
        <v>0</v>
      </c>
      <c r="BG105" s="146">
        <f t="shared" ref="BG105:BG113" si="6">IF(N105="zákl. přenesená",J105,0)</f>
        <v>0</v>
      </c>
      <c r="BH105" s="146">
        <f t="shared" ref="BH105:BH113" si="7">IF(N105="sníž. přenesená",J105,0)</f>
        <v>0</v>
      </c>
      <c r="BI105" s="146">
        <f t="shared" ref="BI105:BI113" si="8">IF(N105="nulová",J105,0)</f>
        <v>0</v>
      </c>
      <c r="BJ105" s="17" t="s">
        <v>81</v>
      </c>
      <c r="BK105" s="146">
        <f t="shared" ref="BK105:BK113" si="9">ROUND(I105*H105,2)</f>
        <v>0</v>
      </c>
      <c r="BL105" s="17" t="s">
        <v>129</v>
      </c>
      <c r="BM105" s="145" t="s">
        <v>168</v>
      </c>
    </row>
    <row r="106" spans="1:65" s="2" customFormat="1" ht="24.2" customHeight="1">
      <c r="A106" s="29"/>
      <c r="B106" s="134"/>
      <c r="C106" s="135" t="s">
        <v>169</v>
      </c>
      <c r="D106" s="135" t="s">
        <v>124</v>
      </c>
      <c r="E106" s="136" t="s">
        <v>170</v>
      </c>
      <c r="F106" s="137" t="s">
        <v>171</v>
      </c>
      <c r="G106" s="138" t="s">
        <v>172</v>
      </c>
      <c r="H106" s="139">
        <v>40</v>
      </c>
      <c r="I106" s="140"/>
      <c r="J106" s="140">
        <f t="shared" si="0"/>
        <v>0</v>
      </c>
      <c r="K106" s="137" t="s">
        <v>128</v>
      </c>
      <c r="L106" s="30"/>
      <c r="M106" s="141" t="s">
        <v>3</v>
      </c>
      <c r="N106" s="142" t="s">
        <v>44</v>
      </c>
      <c r="O106" s="143">
        <v>0</v>
      </c>
      <c r="P106" s="143">
        <f t="shared" si="1"/>
        <v>0</v>
      </c>
      <c r="Q106" s="143">
        <v>0</v>
      </c>
      <c r="R106" s="143">
        <f t="shared" si="2"/>
        <v>0</v>
      </c>
      <c r="S106" s="143">
        <v>0</v>
      </c>
      <c r="T106" s="144">
        <f t="shared" si="3"/>
        <v>0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R106" s="145" t="s">
        <v>129</v>
      </c>
      <c r="AT106" s="145" t="s">
        <v>124</v>
      </c>
      <c r="AU106" s="145" t="s">
        <v>83</v>
      </c>
      <c r="AY106" s="17" t="s">
        <v>122</v>
      </c>
      <c r="BE106" s="146">
        <f t="shared" si="4"/>
        <v>0</v>
      </c>
      <c r="BF106" s="146">
        <f t="shared" si="5"/>
        <v>0</v>
      </c>
      <c r="BG106" s="146">
        <f t="shared" si="6"/>
        <v>0</v>
      </c>
      <c r="BH106" s="146">
        <f t="shared" si="7"/>
        <v>0</v>
      </c>
      <c r="BI106" s="146">
        <f t="shared" si="8"/>
        <v>0</v>
      </c>
      <c r="BJ106" s="17" t="s">
        <v>81</v>
      </c>
      <c r="BK106" s="146">
        <f t="shared" si="9"/>
        <v>0</v>
      </c>
      <c r="BL106" s="17" t="s">
        <v>129</v>
      </c>
      <c r="BM106" s="145" t="s">
        <v>173</v>
      </c>
    </row>
    <row r="107" spans="1:65" s="2" customFormat="1" ht="49.15" customHeight="1">
      <c r="A107" s="29"/>
      <c r="B107" s="134"/>
      <c r="C107" s="135" t="s">
        <v>174</v>
      </c>
      <c r="D107" s="135" t="s">
        <v>124</v>
      </c>
      <c r="E107" s="136" t="s">
        <v>175</v>
      </c>
      <c r="F107" s="137" t="s">
        <v>176</v>
      </c>
      <c r="G107" s="138" t="s">
        <v>177</v>
      </c>
      <c r="H107" s="139">
        <v>4</v>
      </c>
      <c r="I107" s="140"/>
      <c r="J107" s="140">
        <f t="shared" si="0"/>
        <v>0</v>
      </c>
      <c r="K107" s="137" t="s">
        <v>128</v>
      </c>
      <c r="L107" s="30"/>
      <c r="M107" s="141" t="s">
        <v>3</v>
      </c>
      <c r="N107" s="142" t="s">
        <v>44</v>
      </c>
      <c r="O107" s="143">
        <v>0.70299999999999996</v>
      </c>
      <c r="P107" s="143">
        <f t="shared" si="1"/>
        <v>2.8119999999999998</v>
      </c>
      <c r="Q107" s="143">
        <v>8.6800000000000002E-3</v>
      </c>
      <c r="R107" s="143">
        <f t="shared" si="2"/>
        <v>3.4720000000000001E-2</v>
      </c>
      <c r="S107" s="143">
        <v>0</v>
      </c>
      <c r="T107" s="144">
        <f t="shared" si="3"/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R107" s="145" t="s">
        <v>129</v>
      </c>
      <c r="AT107" s="145" t="s">
        <v>124</v>
      </c>
      <c r="AU107" s="145" t="s">
        <v>83</v>
      </c>
      <c r="AY107" s="17" t="s">
        <v>122</v>
      </c>
      <c r="BE107" s="146">
        <f t="shared" si="4"/>
        <v>0</v>
      </c>
      <c r="BF107" s="146">
        <f t="shared" si="5"/>
        <v>0</v>
      </c>
      <c r="BG107" s="146">
        <f t="shared" si="6"/>
        <v>0</v>
      </c>
      <c r="BH107" s="146">
        <f t="shared" si="7"/>
        <v>0</v>
      </c>
      <c r="BI107" s="146">
        <f t="shared" si="8"/>
        <v>0</v>
      </c>
      <c r="BJ107" s="17" t="s">
        <v>81</v>
      </c>
      <c r="BK107" s="146">
        <f t="shared" si="9"/>
        <v>0</v>
      </c>
      <c r="BL107" s="17" t="s">
        <v>129</v>
      </c>
      <c r="BM107" s="145" t="s">
        <v>178</v>
      </c>
    </row>
    <row r="108" spans="1:65" s="2" customFormat="1" ht="49.15" customHeight="1">
      <c r="A108" s="29"/>
      <c r="B108" s="134"/>
      <c r="C108" s="135" t="s">
        <v>179</v>
      </c>
      <c r="D108" s="135" t="s">
        <v>124</v>
      </c>
      <c r="E108" s="136" t="s">
        <v>180</v>
      </c>
      <c r="F108" s="137" t="s">
        <v>181</v>
      </c>
      <c r="G108" s="138" t="s">
        <v>177</v>
      </c>
      <c r="H108" s="139">
        <v>3</v>
      </c>
      <c r="I108" s="140"/>
      <c r="J108" s="140">
        <f t="shared" si="0"/>
        <v>0</v>
      </c>
      <c r="K108" s="137" t="s">
        <v>128</v>
      </c>
      <c r="L108" s="30"/>
      <c r="M108" s="141" t="s">
        <v>3</v>
      </c>
      <c r="N108" s="142" t="s">
        <v>44</v>
      </c>
      <c r="O108" s="143">
        <v>0.58099999999999996</v>
      </c>
      <c r="P108" s="143">
        <f t="shared" si="1"/>
        <v>1.7429999999999999</v>
      </c>
      <c r="Q108" s="143">
        <v>3.6900000000000002E-2</v>
      </c>
      <c r="R108" s="143">
        <f t="shared" si="2"/>
        <v>0.11070000000000001</v>
      </c>
      <c r="S108" s="143">
        <v>0</v>
      </c>
      <c r="T108" s="144">
        <f t="shared" si="3"/>
        <v>0</v>
      </c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R108" s="145" t="s">
        <v>129</v>
      </c>
      <c r="AT108" s="145" t="s">
        <v>124</v>
      </c>
      <c r="AU108" s="145" t="s">
        <v>83</v>
      </c>
      <c r="AY108" s="17" t="s">
        <v>122</v>
      </c>
      <c r="BE108" s="146">
        <f t="shared" si="4"/>
        <v>0</v>
      </c>
      <c r="BF108" s="146">
        <f t="shared" si="5"/>
        <v>0</v>
      </c>
      <c r="BG108" s="146">
        <f t="shared" si="6"/>
        <v>0</v>
      </c>
      <c r="BH108" s="146">
        <f t="shared" si="7"/>
        <v>0</v>
      </c>
      <c r="BI108" s="146">
        <f t="shared" si="8"/>
        <v>0</v>
      </c>
      <c r="BJ108" s="17" t="s">
        <v>81</v>
      </c>
      <c r="BK108" s="146">
        <f t="shared" si="9"/>
        <v>0</v>
      </c>
      <c r="BL108" s="17" t="s">
        <v>129</v>
      </c>
      <c r="BM108" s="145" t="s">
        <v>182</v>
      </c>
    </row>
    <row r="109" spans="1:65" s="2" customFormat="1" ht="49.15" customHeight="1">
      <c r="A109" s="29"/>
      <c r="B109" s="134"/>
      <c r="C109" s="135" t="s">
        <v>183</v>
      </c>
      <c r="D109" s="135" t="s">
        <v>124</v>
      </c>
      <c r="E109" s="136" t="s">
        <v>184</v>
      </c>
      <c r="F109" s="137" t="s">
        <v>185</v>
      </c>
      <c r="G109" s="138" t="s">
        <v>177</v>
      </c>
      <c r="H109" s="139">
        <v>2</v>
      </c>
      <c r="I109" s="140"/>
      <c r="J109" s="140">
        <f t="shared" si="0"/>
        <v>0</v>
      </c>
      <c r="K109" s="137" t="s">
        <v>128</v>
      </c>
      <c r="L109" s="30"/>
      <c r="M109" s="141" t="s">
        <v>3</v>
      </c>
      <c r="N109" s="142" t="s">
        <v>44</v>
      </c>
      <c r="O109" s="143">
        <v>0.81799999999999995</v>
      </c>
      <c r="P109" s="143">
        <f t="shared" si="1"/>
        <v>1.6359999999999999</v>
      </c>
      <c r="Q109" s="143">
        <v>8.6800000000000002E-3</v>
      </c>
      <c r="R109" s="143">
        <f t="shared" si="2"/>
        <v>1.736E-2</v>
      </c>
      <c r="S109" s="143">
        <v>0</v>
      </c>
      <c r="T109" s="144">
        <f t="shared" si="3"/>
        <v>0</v>
      </c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R109" s="145" t="s">
        <v>129</v>
      </c>
      <c r="AT109" s="145" t="s">
        <v>124</v>
      </c>
      <c r="AU109" s="145" t="s">
        <v>83</v>
      </c>
      <c r="AY109" s="17" t="s">
        <v>122</v>
      </c>
      <c r="BE109" s="146">
        <f t="shared" si="4"/>
        <v>0</v>
      </c>
      <c r="BF109" s="146">
        <f t="shared" si="5"/>
        <v>0</v>
      </c>
      <c r="BG109" s="146">
        <f t="shared" si="6"/>
        <v>0</v>
      </c>
      <c r="BH109" s="146">
        <f t="shared" si="7"/>
        <v>0</v>
      </c>
      <c r="BI109" s="146">
        <f t="shared" si="8"/>
        <v>0</v>
      </c>
      <c r="BJ109" s="17" t="s">
        <v>81</v>
      </c>
      <c r="BK109" s="146">
        <f t="shared" si="9"/>
        <v>0</v>
      </c>
      <c r="BL109" s="17" t="s">
        <v>129</v>
      </c>
      <c r="BM109" s="145" t="s">
        <v>186</v>
      </c>
    </row>
    <row r="110" spans="1:65" s="2" customFormat="1" ht="49.15" customHeight="1">
      <c r="A110" s="29"/>
      <c r="B110" s="134"/>
      <c r="C110" s="135" t="s">
        <v>132</v>
      </c>
      <c r="D110" s="135" t="s">
        <v>124</v>
      </c>
      <c r="E110" s="136" t="s">
        <v>187</v>
      </c>
      <c r="F110" s="137" t="s">
        <v>188</v>
      </c>
      <c r="G110" s="138" t="s">
        <v>177</v>
      </c>
      <c r="H110" s="139">
        <v>6</v>
      </c>
      <c r="I110" s="140"/>
      <c r="J110" s="140">
        <f t="shared" si="0"/>
        <v>0</v>
      </c>
      <c r="K110" s="137" t="s">
        <v>128</v>
      </c>
      <c r="L110" s="30"/>
      <c r="M110" s="141" t="s">
        <v>3</v>
      </c>
      <c r="N110" s="142" t="s">
        <v>44</v>
      </c>
      <c r="O110" s="143">
        <v>0.54700000000000004</v>
      </c>
      <c r="P110" s="143">
        <f t="shared" si="1"/>
        <v>3.282</v>
      </c>
      <c r="Q110" s="143">
        <v>3.6900000000000002E-2</v>
      </c>
      <c r="R110" s="143">
        <f t="shared" si="2"/>
        <v>0.22140000000000001</v>
      </c>
      <c r="S110" s="143">
        <v>0</v>
      </c>
      <c r="T110" s="144">
        <f t="shared" si="3"/>
        <v>0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R110" s="145" t="s">
        <v>129</v>
      </c>
      <c r="AT110" s="145" t="s">
        <v>124</v>
      </c>
      <c r="AU110" s="145" t="s">
        <v>83</v>
      </c>
      <c r="AY110" s="17" t="s">
        <v>122</v>
      </c>
      <c r="BE110" s="146">
        <f t="shared" si="4"/>
        <v>0</v>
      </c>
      <c r="BF110" s="146">
        <f t="shared" si="5"/>
        <v>0</v>
      </c>
      <c r="BG110" s="146">
        <f t="shared" si="6"/>
        <v>0</v>
      </c>
      <c r="BH110" s="146">
        <f t="shared" si="7"/>
        <v>0</v>
      </c>
      <c r="BI110" s="146">
        <f t="shared" si="8"/>
        <v>0</v>
      </c>
      <c r="BJ110" s="17" t="s">
        <v>81</v>
      </c>
      <c r="BK110" s="146">
        <f t="shared" si="9"/>
        <v>0</v>
      </c>
      <c r="BL110" s="17" t="s">
        <v>129</v>
      </c>
      <c r="BM110" s="145" t="s">
        <v>189</v>
      </c>
    </row>
    <row r="111" spans="1:65" s="2" customFormat="1" ht="24.2" customHeight="1">
      <c r="A111" s="29"/>
      <c r="B111" s="134"/>
      <c r="C111" s="135" t="s">
        <v>9</v>
      </c>
      <c r="D111" s="135" t="s">
        <v>124</v>
      </c>
      <c r="E111" s="136" t="s">
        <v>190</v>
      </c>
      <c r="F111" s="137" t="s">
        <v>191</v>
      </c>
      <c r="G111" s="138" t="s">
        <v>192</v>
      </c>
      <c r="H111" s="139">
        <v>12</v>
      </c>
      <c r="I111" s="140"/>
      <c r="J111" s="140">
        <f t="shared" si="0"/>
        <v>0</v>
      </c>
      <c r="K111" s="137" t="s">
        <v>128</v>
      </c>
      <c r="L111" s="30"/>
      <c r="M111" s="141" t="s">
        <v>3</v>
      </c>
      <c r="N111" s="142" t="s">
        <v>44</v>
      </c>
      <c r="O111" s="143">
        <v>0.43</v>
      </c>
      <c r="P111" s="143">
        <f t="shared" si="1"/>
        <v>5.16</v>
      </c>
      <c r="Q111" s="143">
        <v>6.4999999999999997E-4</v>
      </c>
      <c r="R111" s="143">
        <f t="shared" si="2"/>
        <v>7.7999999999999996E-3</v>
      </c>
      <c r="S111" s="143">
        <v>0</v>
      </c>
      <c r="T111" s="144">
        <f t="shared" si="3"/>
        <v>0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R111" s="145" t="s">
        <v>129</v>
      </c>
      <c r="AT111" s="145" t="s">
        <v>124</v>
      </c>
      <c r="AU111" s="145" t="s">
        <v>83</v>
      </c>
      <c r="AY111" s="17" t="s">
        <v>122</v>
      </c>
      <c r="BE111" s="146">
        <f t="shared" si="4"/>
        <v>0</v>
      </c>
      <c r="BF111" s="146">
        <f t="shared" si="5"/>
        <v>0</v>
      </c>
      <c r="BG111" s="146">
        <f t="shared" si="6"/>
        <v>0</v>
      </c>
      <c r="BH111" s="146">
        <f t="shared" si="7"/>
        <v>0</v>
      </c>
      <c r="BI111" s="146">
        <f t="shared" si="8"/>
        <v>0</v>
      </c>
      <c r="BJ111" s="17" t="s">
        <v>81</v>
      </c>
      <c r="BK111" s="146">
        <f t="shared" si="9"/>
        <v>0</v>
      </c>
      <c r="BL111" s="17" t="s">
        <v>129</v>
      </c>
      <c r="BM111" s="145" t="s">
        <v>193</v>
      </c>
    </row>
    <row r="112" spans="1:65" s="2" customFormat="1" ht="24.2" customHeight="1">
      <c r="A112" s="29"/>
      <c r="B112" s="134"/>
      <c r="C112" s="135" t="s">
        <v>194</v>
      </c>
      <c r="D112" s="135" t="s">
        <v>124</v>
      </c>
      <c r="E112" s="136" t="s">
        <v>195</v>
      </c>
      <c r="F112" s="137" t="s">
        <v>196</v>
      </c>
      <c r="G112" s="138" t="s">
        <v>192</v>
      </c>
      <c r="H112" s="139">
        <v>12</v>
      </c>
      <c r="I112" s="140"/>
      <c r="J112" s="140">
        <f t="shared" si="0"/>
        <v>0</v>
      </c>
      <c r="K112" s="137" t="s">
        <v>128</v>
      </c>
      <c r="L112" s="30"/>
      <c r="M112" s="141" t="s">
        <v>3</v>
      </c>
      <c r="N112" s="142" t="s">
        <v>44</v>
      </c>
      <c r="O112" s="143">
        <v>0.28999999999999998</v>
      </c>
      <c r="P112" s="143">
        <f t="shared" si="1"/>
        <v>3.4799999999999995</v>
      </c>
      <c r="Q112" s="143">
        <v>0</v>
      </c>
      <c r="R112" s="143">
        <f t="shared" si="2"/>
        <v>0</v>
      </c>
      <c r="S112" s="143">
        <v>0</v>
      </c>
      <c r="T112" s="144">
        <f t="shared" si="3"/>
        <v>0</v>
      </c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R112" s="145" t="s">
        <v>129</v>
      </c>
      <c r="AT112" s="145" t="s">
        <v>124</v>
      </c>
      <c r="AU112" s="145" t="s">
        <v>83</v>
      </c>
      <c r="AY112" s="17" t="s">
        <v>122</v>
      </c>
      <c r="BE112" s="146">
        <f t="shared" si="4"/>
        <v>0</v>
      </c>
      <c r="BF112" s="146">
        <f t="shared" si="5"/>
        <v>0</v>
      </c>
      <c r="BG112" s="146">
        <f t="shared" si="6"/>
        <v>0</v>
      </c>
      <c r="BH112" s="146">
        <f t="shared" si="7"/>
        <v>0</v>
      </c>
      <c r="BI112" s="146">
        <f t="shared" si="8"/>
        <v>0</v>
      </c>
      <c r="BJ112" s="17" t="s">
        <v>81</v>
      </c>
      <c r="BK112" s="146">
        <f t="shared" si="9"/>
        <v>0</v>
      </c>
      <c r="BL112" s="17" t="s">
        <v>129</v>
      </c>
      <c r="BM112" s="145" t="s">
        <v>197</v>
      </c>
    </row>
    <row r="113" spans="1:65" s="2" customFormat="1" ht="16.5" customHeight="1">
      <c r="A113" s="29"/>
      <c r="B113" s="134"/>
      <c r="C113" s="135">
        <v>17</v>
      </c>
      <c r="D113" s="135" t="s">
        <v>124</v>
      </c>
      <c r="E113" s="136" t="s">
        <v>198</v>
      </c>
      <c r="F113" s="137" t="s">
        <v>199</v>
      </c>
      <c r="G113" s="138" t="s">
        <v>127</v>
      </c>
      <c r="H113" s="139">
        <v>542.95000000000005</v>
      </c>
      <c r="I113" s="140"/>
      <c r="J113" s="140">
        <f t="shared" si="0"/>
        <v>0</v>
      </c>
      <c r="K113" s="137" t="s">
        <v>128</v>
      </c>
      <c r="L113" s="30"/>
      <c r="M113" s="141" t="s">
        <v>3</v>
      </c>
      <c r="N113" s="142" t="s">
        <v>44</v>
      </c>
      <c r="O113" s="143">
        <v>2.5999999999999999E-2</v>
      </c>
      <c r="P113" s="143">
        <f t="shared" si="1"/>
        <v>14.1167</v>
      </c>
      <c r="Q113" s="143">
        <v>0</v>
      </c>
      <c r="R113" s="143">
        <f t="shared" si="2"/>
        <v>0</v>
      </c>
      <c r="S113" s="143">
        <v>0</v>
      </c>
      <c r="T113" s="144">
        <f t="shared" si="3"/>
        <v>0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R113" s="145" t="s">
        <v>129</v>
      </c>
      <c r="AT113" s="145" t="s">
        <v>124</v>
      </c>
      <c r="AU113" s="145" t="s">
        <v>83</v>
      </c>
      <c r="AY113" s="17" t="s">
        <v>122</v>
      </c>
      <c r="BE113" s="146">
        <f t="shared" si="4"/>
        <v>0</v>
      </c>
      <c r="BF113" s="146">
        <f t="shared" si="5"/>
        <v>0</v>
      </c>
      <c r="BG113" s="146">
        <f t="shared" si="6"/>
        <v>0</v>
      </c>
      <c r="BH113" s="146">
        <f t="shared" si="7"/>
        <v>0</v>
      </c>
      <c r="BI113" s="146">
        <f t="shared" si="8"/>
        <v>0</v>
      </c>
      <c r="BJ113" s="17" t="s">
        <v>81</v>
      </c>
      <c r="BK113" s="146">
        <f t="shared" si="9"/>
        <v>0</v>
      </c>
      <c r="BL113" s="17" t="s">
        <v>129</v>
      </c>
      <c r="BM113" s="145" t="s">
        <v>200</v>
      </c>
    </row>
    <row r="114" spans="1:65" s="13" customFormat="1">
      <c r="B114" s="147"/>
      <c r="D114" s="148" t="s">
        <v>131</v>
      </c>
      <c r="E114" s="149" t="s">
        <v>3</v>
      </c>
      <c r="F114" s="150" t="s">
        <v>201</v>
      </c>
      <c r="H114" s="151">
        <v>542.95000000000005</v>
      </c>
      <c r="L114" s="147"/>
      <c r="M114" s="152"/>
      <c r="N114" s="153"/>
      <c r="O114" s="153"/>
      <c r="P114" s="153"/>
      <c r="Q114" s="153"/>
      <c r="R114" s="153"/>
      <c r="S114" s="153"/>
      <c r="T114" s="154"/>
      <c r="AT114" s="149" t="s">
        <v>131</v>
      </c>
      <c r="AU114" s="149" t="s">
        <v>83</v>
      </c>
      <c r="AV114" s="13" t="s">
        <v>83</v>
      </c>
      <c r="AW114" s="13" t="s">
        <v>33</v>
      </c>
      <c r="AX114" s="13" t="s">
        <v>81</v>
      </c>
      <c r="AY114" s="149" t="s">
        <v>122</v>
      </c>
    </row>
    <row r="115" spans="1:65" s="2" customFormat="1" ht="24.2" customHeight="1">
      <c r="A115" s="29"/>
      <c r="B115" s="134"/>
      <c r="C115" s="135">
        <v>18</v>
      </c>
      <c r="D115" s="135" t="s">
        <v>124</v>
      </c>
      <c r="E115" s="136" t="s">
        <v>202</v>
      </c>
      <c r="F115" s="137" t="s">
        <v>203</v>
      </c>
      <c r="G115" s="138" t="s">
        <v>204</v>
      </c>
      <c r="H115" s="139">
        <v>4.84</v>
      </c>
      <c r="I115" s="140"/>
      <c r="J115" s="140">
        <f>ROUND(I115*H115,2)</f>
        <v>0</v>
      </c>
      <c r="K115" s="137" t="s">
        <v>128</v>
      </c>
      <c r="L115" s="30"/>
      <c r="M115" s="141" t="s">
        <v>3</v>
      </c>
      <c r="N115" s="142" t="s">
        <v>44</v>
      </c>
      <c r="O115" s="143">
        <v>1.006</v>
      </c>
      <c r="P115" s="143">
        <f>O115*H115</f>
        <v>4.86904</v>
      </c>
      <c r="Q115" s="143">
        <v>0</v>
      </c>
      <c r="R115" s="143">
        <f>Q115*H115</f>
        <v>0</v>
      </c>
      <c r="S115" s="143">
        <v>0</v>
      </c>
      <c r="T115" s="144">
        <f>S115*H115</f>
        <v>0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R115" s="145" t="s">
        <v>129</v>
      </c>
      <c r="AT115" s="145" t="s">
        <v>124</v>
      </c>
      <c r="AU115" s="145" t="s">
        <v>83</v>
      </c>
      <c r="AY115" s="17" t="s">
        <v>122</v>
      </c>
      <c r="BE115" s="146">
        <f>IF(N115="základní",J115,0)</f>
        <v>0</v>
      </c>
      <c r="BF115" s="146">
        <f>IF(N115="snížená",J115,0)</f>
        <v>0</v>
      </c>
      <c r="BG115" s="146">
        <f>IF(N115="zákl. přenesená",J115,0)</f>
        <v>0</v>
      </c>
      <c r="BH115" s="146">
        <f>IF(N115="sníž. přenesená",J115,0)</f>
        <v>0</v>
      </c>
      <c r="BI115" s="146">
        <f>IF(N115="nulová",J115,0)</f>
        <v>0</v>
      </c>
      <c r="BJ115" s="17" t="s">
        <v>81</v>
      </c>
      <c r="BK115" s="146">
        <f>ROUND(I115*H115,2)</f>
        <v>0</v>
      </c>
      <c r="BL115" s="17" t="s">
        <v>129</v>
      </c>
      <c r="BM115" s="145" t="s">
        <v>205</v>
      </c>
    </row>
    <row r="116" spans="1:65" s="13" customFormat="1">
      <c r="B116" s="147"/>
      <c r="D116" s="148" t="s">
        <v>131</v>
      </c>
      <c r="E116" s="149" t="s">
        <v>3</v>
      </c>
      <c r="F116" s="150" t="s">
        <v>206</v>
      </c>
      <c r="H116" s="151">
        <v>48.4</v>
      </c>
      <c r="L116" s="147"/>
      <c r="M116" s="152"/>
      <c r="N116" s="153"/>
      <c r="O116" s="153"/>
      <c r="P116" s="153"/>
      <c r="Q116" s="153"/>
      <c r="R116" s="153"/>
      <c r="S116" s="153"/>
      <c r="T116" s="154"/>
      <c r="AT116" s="149" t="s">
        <v>131</v>
      </c>
      <c r="AU116" s="149" t="s">
        <v>83</v>
      </c>
      <c r="AV116" s="13" t="s">
        <v>83</v>
      </c>
      <c r="AW116" s="13" t="s">
        <v>33</v>
      </c>
      <c r="AX116" s="13" t="s">
        <v>81</v>
      </c>
      <c r="AY116" s="149" t="s">
        <v>122</v>
      </c>
    </row>
    <row r="117" spans="1:65" s="13" customFormat="1">
      <c r="B117" s="147"/>
      <c r="D117" s="148" t="s">
        <v>131</v>
      </c>
      <c r="F117" s="150" t="s">
        <v>207</v>
      </c>
      <c r="H117" s="151">
        <v>4.84</v>
      </c>
      <c r="L117" s="147"/>
      <c r="M117" s="152"/>
      <c r="N117" s="153"/>
      <c r="O117" s="153"/>
      <c r="P117" s="153"/>
      <c r="Q117" s="153"/>
      <c r="R117" s="153"/>
      <c r="S117" s="153"/>
      <c r="T117" s="154"/>
      <c r="AT117" s="149" t="s">
        <v>131</v>
      </c>
      <c r="AU117" s="149" t="s">
        <v>83</v>
      </c>
      <c r="AV117" s="13" t="s">
        <v>83</v>
      </c>
      <c r="AW117" s="13" t="s">
        <v>4</v>
      </c>
      <c r="AX117" s="13" t="s">
        <v>81</v>
      </c>
      <c r="AY117" s="149" t="s">
        <v>122</v>
      </c>
    </row>
    <row r="118" spans="1:65" s="2" customFormat="1" ht="24.2" customHeight="1">
      <c r="A118" s="29"/>
      <c r="B118" s="134"/>
      <c r="C118" s="135">
        <v>19</v>
      </c>
      <c r="D118" s="135" t="s">
        <v>124</v>
      </c>
      <c r="E118" s="136" t="s">
        <v>208</v>
      </c>
      <c r="F118" s="137" t="s">
        <v>209</v>
      </c>
      <c r="G118" s="138" t="s">
        <v>204</v>
      </c>
      <c r="H118" s="139">
        <v>24.2</v>
      </c>
      <c r="I118" s="140"/>
      <c r="J118" s="140">
        <f>ROUND(I118*H118,2)</f>
        <v>0</v>
      </c>
      <c r="K118" s="137" t="s">
        <v>128</v>
      </c>
      <c r="L118" s="30"/>
      <c r="M118" s="141" t="s">
        <v>3</v>
      </c>
      <c r="N118" s="142" t="s">
        <v>44</v>
      </c>
      <c r="O118" s="143">
        <v>0.96799999999999997</v>
      </c>
      <c r="P118" s="143">
        <f>O118*H118</f>
        <v>23.425599999999999</v>
      </c>
      <c r="Q118" s="143">
        <v>0</v>
      </c>
      <c r="R118" s="143">
        <f>Q118*H118</f>
        <v>0</v>
      </c>
      <c r="S118" s="143">
        <v>0</v>
      </c>
      <c r="T118" s="144">
        <f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5" t="s">
        <v>129</v>
      </c>
      <c r="AT118" s="145" t="s">
        <v>124</v>
      </c>
      <c r="AU118" s="145" t="s">
        <v>83</v>
      </c>
      <c r="AY118" s="17" t="s">
        <v>122</v>
      </c>
      <c r="BE118" s="146">
        <f>IF(N118="základní",J118,0)</f>
        <v>0</v>
      </c>
      <c r="BF118" s="146">
        <f>IF(N118="snížená",J118,0)</f>
        <v>0</v>
      </c>
      <c r="BG118" s="146">
        <f>IF(N118="zákl. přenesená",J118,0)</f>
        <v>0</v>
      </c>
      <c r="BH118" s="146">
        <f>IF(N118="sníž. přenesená",J118,0)</f>
        <v>0</v>
      </c>
      <c r="BI118" s="146">
        <f>IF(N118="nulová",J118,0)</f>
        <v>0</v>
      </c>
      <c r="BJ118" s="17" t="s">
        <v>81</v>
      </c>
      <c r="BK118" s="146">
        <f>ROUND(I118*H118,2)</f>
        <v>0</v>
      </c>
      <c r="BL118" s="17" t="s">
        <v>129</v>
      </c>
      <c r="BM118" s="145" t="s">
        <v>210</v>
      </c>
    </row>
    <row r="119" spans="1:65" s="13" customFormat="1">
      <c r="B119" s="147"/>
      <c r="D119" s="148" t="s">
        <v>131</v>
      </c>
      <c r="F119" s="150" t="s">
        <v>211</v>
      </c>
      <c r="H119" s="151">
        <v>24.2</v>
      </c>
      <c r="L119" s="147"/>
      <c r="M119" s="152"/>
      <c r="N119" s="153"/>
      <c r="O119" s="153"/>
      <c r="P119" s="153"/>
      <c r="Q119" s="153"/>
      <c r="R119" s="153"/>
      <c r="S119" s="153"/>
      <c r="T119" s="154"/>
      <c r="AT119" s="149" t="s">
        <v>131</v>
      </c>
      <c r="AU119" s="149" t="s">
        <v>83</v>
      </c>
      <c r="AV119" s="13" t="s">
        <v>83</v>
      </c>
      <c r="AW119" s="13" t="s">
        <v>4</v>
      </c>
      <c r="AX119" s="13" t="s">
        <v>81</v>
      </c>
      <c r="AY119" s="149" t="s">
        <v>122</v>
      </c>
    </row>
    <row r="120" spans="1:65" s="2" customFormat="1" ht="24.2" customHeight="1">
      <c r="A120" s="29"/>
      <c r="B120" s="134"/>
      <c r="C120" s="135">
        <v>20</v>
      </c>
      <c r="D120" s="135" t="s">
        <v>124</v>
      </c>
      <c r="E120" s="136" t="s">
        <v>212</v>
      </c>
      <c r="F120" s="137" t="s">
        <v>213</v>
      </c>
      <c r="G120" s="138" t="s">
        <v>204</v>
      </c>
      <c r="H120" s="139">
        <v>16.940000000000001</v>
      </c>
      <c r="I120" s="140"/>
      <c r="J120" s="140">
        <f>ROUND(I120*H120,2)</f>
        <v>0</v>
      </c>
      <c r="K120" s="137" t="s">
        <v>128</v>
      </c>
      <c r="L120" s="30"/>
      <c r="M120" s="141" t="s">
        <v>3</v>
      </c>
      <c r="N120" s="142" t="s">
        <v>44</v>
      </c>
      <c r="O120" s="143">
        <v>2.1</v>
      </c>
      <c r="P120" s="143">
        <f>O120*H120</f>
        <v>35.574000000000005</v>
      </c>
      <c r="Q120" s="143">
        <v>0</v>
      </c>
      <c r="R120" s="143">
        <f>Q120*H120</f>
        <v>0</v>
      </c>
      <c r="S120" s="143">
        <v>0</v>
      </c>
      <c r="T120" s="144">
        <f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45" t="s">
        <v>129</v>
      </c>
      <c r="AT120" s="145" t="s">
        <v>124</v>
      </c>
      <c r="AU120" s="145" t="s">
        <v>83</v>
      </c>
      <c r="AY120" s="17" t="s">
        <v>122</v>
      </c>
      <c r="BE120" s="146">
        <f>IF(N120="základní",J120,0)</f>
        <v>0</v>
      </c>
      <c r="BF120" s="146">
        <f>IF(N120="snížená",J120,0)</f>
        <v>0</v>
      </c>
      <c r="BG120" s="146">
        <f>IF(N120="zákl. přenesená",J120,0)</f>
        <v>0</v>
      </c>
      <c r="BH120" s="146">
        <f>IF(N120="sníž. přenesená",J120,0)</f>
        <v>0</v>
      </c>
      <c r="BI120" s="146">
        <f>IF(N120="nulová",J120,0)</f>
        <v>0</v>
      </c>
      <c r="BJ120" s="17" t="s">
        <v>81</v>
      </c>
      <c r="BK120" s="146">
        <f>ROUND(I120*H120,2)</f>
        <v>0</v>
      </c>
      <c r="BL120" s="17" t="s">
        <v>129</v>
      </c>
      <c r="BM120" s="145" t="s">
        <v>214</v>
      </c>
    </row>
    <row r="121" spans="1:65" s="13" customFormat="1">
      <c r="B121" s="147"/>
      <c r="D121" s="148" t="s">
        <v>131</v>
      </c>
      <c r="F121" s="150" t="s">
        <v>215</v>
      </c>
      <c r="H121" s="151">
        <v>16.940000000000001</v>
      </c>
      <c r="L121" s="147"/>
      <c r="M121" s="152"/>
      <c r="N121" s="153"/>
      <c r="O121" s="153"/>
      <c r="P121" s="153"/>
      <c r="Q121" s="153"/>
      <c r="R121" s="153"/>
      <c r="S121" s="153"/>
      <c r="T121" s="154"/>
      <c r="AT121" s="149" t="s">
        <v>131</v>
      </c>
      <c r="AU121" s="149" t="s">
        <v>83</v>
      </c>
      <c r="AV121" s="13" t="s">
        <v>83</v>
      </c>
      <c r="AW121" s="13" t="s">
        <v>4</v>
      </c>
      <c r="AX121" s="13" t="s">
        <v>81</v>
      </c>
      <c r="AY121" s="149" t="s">
        <v>122</v>
      </c>
    </row>
    <row r="122" spans="1:65" s="2" customFormat="1" ht="24.2" customHeight="1">
      <c r="A122" s="29"/>
      <c r="B122" s="134"/>
      <c r="C122" s="135">
        <v>21</v>
      </c>
      <c r="D122" s="135" t="s">
        <v>124</v>
      </c>
      <c r="E122" s="136" t="s">
        <v>216</v>
      </c>
      <c r="F122" s="137" t="s">
        <v>217</v>
      </c>
      <c r="G122" s="138" t="s">
        <v>204</v>
      </c>
      <c r="H122" s="139">
        <v>2.42</v>
      </c>
      <c r="I122" s="140"/>
      <c r="J122" s="140">
        <f>ROUND(I122*H122,2)</f>
        <v>0</v>
      </c>
      <c r="K122" s="137" t="s">
        <v>128</v>
      </c>
      <c r="L122" s="30"/>
      <c r="M122" s="141" t="s">
        <v>3</v>
      </c>
      <c r="N122" s="142" t="s">
        <v>44</v>
      </c>
      <c r="O122" s="143">
        <v>2.629</v>
      </c>
      <c r="P122" s="143">
        <f>O122*H122</f>
        <v>6.3621799999999995</v>
      </c>
      <c r="Q122" s="143">
        <v>0</v>
      </c>
      <c r="R122" s="143">
        <f>Q122*H122</f>
        <v>0</v>
      </c>
      <c r="S122" s="143">
        <v>0</v>
      </c>
      <c r="T122" s="144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45" t="s">
        <v>129</v>
      </c>
      <c r="AT122" s="145" t="s">
        <v>124</v>
      </c>
      <c r="AU122" s="145" t="s">
        <v>83</v>
      </c>
      <c r="AY122" s="17" t="s">
        <v>122</v>
      </c>
      <c r="BE122" s="146">
        <f>IF(N122="základní",J122,0)</f>
        <v>0</v>
      </c>
      <c r="BF122" s="146">
        <f>IF(N122="snížená",J122,0)</f>
        <v>0</v>
      </c>
      <c r="BG122" s="146">
        <f>IF(N122="zákl. přenesená",J122,0)</f>
        <v>0</v>
      </c>
      <c r="BH122" s="146">
        <f>IF(N122="sníž. přenesená",J122,0)</f>
        <v>0</v>
      </c>
      <c r="BI122" s="146">
        <f>IF(N122="nulová",J122,0)</f>
        <v>0</v>
      </c>
      <c r="BJ122" s="17" t="s">
        <v>81</v>
      </c>
      <c r="BK122" s="146">
        <f>ROUND(I122*H122,2)</f>
        <v>0</v>
      </c>
      <c r="BL122" s="17" t="s">
        <v>129</v>
      </c>
      <c r="BM122" s="145" t="s">
        <v>218</v>
      </c>
    </row>
    <row r="123" spans="1:65" s="13" customFormat="1">
      <c r="B123" s="147"/>
      <c r="D123" s="148" t="s">
        <v>131</v>
      </c>
      <c r="F123" s="150" t="s">
        <v>219</v>
      </c>
      <c r="H123" s="151">
        <v>2.42</v>
      </c>
      <c r="L123" s="147"/>
      <c r="M123" s="152"/>
      <c r="N123" s="153"/>
      <c r="O123" s="153"/>
      <c r="P123" s="153"/>
      <c r="Q123" s="153"/>
      <c r="R123" s="153"/>
      <c r="S123" s="153"/>
      <c r="T123" s="154"/>
      <c r="AT123" s="149" t="s">
        <v>131</v>
      </c>
      <c r="AU123" s="149" t="s">
        <v>83</v>
      </c>
      <c r="AV123" s="13" t="s">
        <v>83</v>
      </c>
      <c r="AW123" s="13" t="s">
        <v>4</v>
      </c>
      <c r="AX123" s="13" t="s">
        <v>81</v>
      </c>
      <c r="AY123" s="149" t="s">
        <v>122</v>
      </c>
    </row>
    <row r="124" spans="1:65" s="2" customFormat="1" ht="24.2" customHeight="1">
      <c r="A124" s="29"/>
      <c r="B124" s="134"/>
      <c r="C124" s="135">
        <v>22</v>
      </c>
      <c r="D124" s="135" t="s">
        <v>124</v>
      </c>
      <c r="E124" s="136" t="s">
        <v>220</v>
      </c>
      <c r="F124" s="137" t="s">
        <v>221</v>
      </c>
      <c r="G124" s="138" t="s">
        <v>204</v>
      </c>
      <c r="H124" s="139">
        <v>209.93700000000001</v>
      </c>
      <c r="I124" s="140"/>
      <c r="J124" s="140">
        <f>ROUND(I124*H124,2)</f>
        <v>0</v>
      </c>
      <c r="K124" s="137" t="s">
        <v>128</v>
      </c>
      <c r="L124" s="30"/>
      <c r="M124" s="141" t="s">
        <v>3</v>
      </c>
      <c r="N124" s="142" t="s">
        <v>44</v>
      </c>
      <c r="O124" s="143">
        <v>0.42399999999999999</v>
      </c>
      <c r="P124" s="143">
        <f>O124*H124</f>
        <v>89.013288000000003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45" t="s">
        <v>129</v>
      </c>
      <c r="AT124" s="145" t="s">
        <v>124</v>
      </c>
      <c r="AU124" s="145" t="s">
        <v>83</v>
      </c>
      <c r="AY124" s="17" t="s">
        <v>122</v>
      </c>
      <c r="BE124" s="146">
        <f>IF(N124="základní",J124,0)</f>
        <v>0</v>
      </c>
      <c r="BF124" s="146">
        <f>IF(N124="snížená",J124,0)</f>
        <v>0</v>
      </c>
      <c r="BG124" s="146">
        <f>IF(N124="zákl. přenesená",J124,0)</f>
        <v>0</v>
      </c>
      <c r="BH124" s="146">
        <f>IF(N124="sníž. přenesená",J124,0)</f>
        <v>0</v>
      </c>
      <c r="BI124" s="146">
        <f>IF(N124="nulová",J124,0)</f>
        <v>0</v>
      </c>
      <c r="BJ124" s="17" t="s">
        <v>81</v>
      </c>
      <c r="BK124" s="146">
        <f>ROUND(I124*H124,2)</f>
        <v>0</v>
      </c>
      <c r="BL124" s="17" t="s">
        <v>129</v>
      </c>
      <c r="BM124" s="145" t="s">
        <v>222</v>
      </c>
    </row>
    <row r="125" spans="1:65" s="13" customFormat="1" ht="22.5">
      <c r="B125" s="147"/>
      <c r="D125" s="148" t="s">
        <v>131</v>
      </c>
      <c r="E125" s="149" t="s">
        <v>3</v>
      </c>
      <c r="F125" s="150" t="s">
        <v>223</v>
      </c>
      <c r="H125" s="151">
        <v>2099.3649999999998</v>
      </c>
      <c r="L125" s="147"/>
      <c r="M125" s="152"/>
      <c r="N125" s="153"/>
      <c r="O125" s="153"/>
      <c r="P125" s="153"/>
      <c r="Q125" s="153"/>
      <c r="R125" s="153"/>
      <c r="S125" s="153"/>
      <c r="T125" s="154"/>
      <c r="AT125" s="149" t="s">
        <v>131</v>
      </c>
      <c r="AU125" s="149" t="s">
        <v>83</v>
      </c>
      <c r="AV125" s="13" t="s">
        <v>83</v>
      </c>
      <c r="AW125" s="13" t="s">
        <v>33</v>
      </c>
      <c r="AX125" s="13" t="s">
        <v>81</v>
      </c>
      <c r="AY125" s="149" t="s">
        <v>122</v>
      </c>
    </row>
    <row r="126" spans="1:65" s="13" customFormat="1">
      <c r="B126" s="147"/>
      <c r="D126" s="148" t="s">
        <v>131</v>
      </c>
      <c r="F126" s="150" t="s">
        <v>224</v>
      </c>
      <c r="H126" s="151">
        <v>209.93700000000001</v>
      </c>
      <c r="L126" s="147"/>
      <c r="M126" s="152"/>
      <c r="N126" s="153"/>
      <c r="O126" s="153"/>
      <c r="P126" s="153"/>
      <c r="Q126" s="153"/>
      <c r="R126" s="153"/>
      <c r="S126" s="153"/>
      <c r="T126" s="154"/>
      <c r="AT126" s="149" t="s">
        <v>131</v>
      </c>
      <c r="AU126" s="149" t="s">
        <v>83</v>
      </c>
      <c r="AV126" s="13" t="s">
        <v>83</v>
      </c>
      <c r="AW126" s="13" t="s">
        <v>4</v>
      </c>
      <c r="AX126" s="13" t="s">
        <v>81</v>
      </c>
      <c r="AY126" s="149" t="s">
        <v>122</v>
      </c>
    </row>
    <row r="127" spans="1:65" s="2" customFormat="1" ht="24.2" customHeight="1">
      <c r="A127" s="29"/>
      <c r="B127" s="134"/>
      <c r="C127" s="135">
        <v>23</v>
      </c>
      <c r="D127" s="135" t="s">
        <v>124</v>
      </c>
      <c r="E127" s="136" t="s">
        <v>225</v>
      </c>
      <c r="F127" s="137" t="s">
        <v>226</v>
      </c>
      <c r="G127" s="138" t="s">
        <v>204</v>
      </c>
      <c r="H127" s="139">
        <v>749.68299999999999</v>
      </c>
      <c r="I127" s="140"/>
      <c r="J127" s="140">
        <f>ROUND(I127*H127,2)</f>
        <v>0</v>
      </c>
      <c r="K127" s="137" t="s">
        <v>128</v>
      </c>
      <c r="L127" s="30"/>
      <c r="M127" s="141" t="s">
        <v>3</v>
      </c>
      <c r="N127" s="142" t="s">
        <v>44</v>
      </c>
      <c r="O127" s="143">
        <v>0.36199999999999999</v>
      </c>
      <c r="P127" s="143">
        <f>O127*H127</f>
        <v>271.385246</v>
      </c>
      <c r="Q127" s="143">
        <v>0</v>
      </c>
      <c r="R127" s="143">
        <f>Q127*H127</f>
        <v>0</v>
      </c>
      <c r="S127" s="143">
        <v>0</v>
      </c>
      <c r="T127" s="144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45" t="s">
        <v>129</v>
      </c>
      <c r="AT127" s="145" t="s">
        <v>124</v>
      </c>
      <c r="AU127" s="145" t="s">
        <v>83</v>
      </c>
      <c r="AY127" s="17" t="s">
        <v>122</v>
      </c>
      <c r="BE127" s="146">
        <f>IF(N127="základní",J127,0)</f>
        <v>0</v>
      </c>
      <c r="BF127" s="146">
        <f>IF(N127="snížená",J127,0)</f>
        <v>0</v>
      </c>
      <c r="BG127" s="146">
        <f>IF(N127="zákl. přenesená",J127,0)</f>
        <v>0</v>
      </c>
      <c r="BH127" s="146">
        <f>IF(N127="sníž. přenesená",J127,0)</f>
        <v>0</v>
      </c>
      <c r="BI127" s="146">
        <f>IF(N127="nulová",J127,0)</f>
        <v>0</v>
      </c>
      <c r="BJ127" s="17" t="s">
        <v>81</v>
      </c>
      <c r="BK127" s="146">
        <f>ROUND(I127*H127,2)</f>
        <v>0</v>
      </c>
      <c r="BL127" s="17" t="s">
        <v>129</v>
      </c>
      <c r="BM127" s="145" t="s">
        <v>227</v>
      </c>
    </row>
    <row r="128" spans="1:65" s="13" customFormat="1">
      <c r="B128" s="147"/>
      <c r="D128" s="148" t="s">
        <v>131</v>
      </c>
      <c r="F128" s="150" t="s">
        <v>228</v>
      </c>
      <c r="H128" s="151">
        <v>749.68299999999999</v>
      </c>
      <c r="L128" s="147"/>
      <c r="M128" s="152"/>
      <c r="N128" s="153"/>
      <c r="O128" s="153"/>
      <c r="P128" s="153"/>
      <c r="Q128" s="153"/>
      <c r="R128" s="153"/>
      <c r="S128" s="153"/>
      <c r="T128" s="154"/>
      <c r="AT128" s="149" t="s">
        <v>131</v>
      </c>
      <c r="AU128" s="149" t="s">
        <v>83</v>
      </c>
      <c r="AV128" s="13" t="s">
        <v>83</v>
      </c>
      <c r="AW128" s="13" t="s">
        <v>4</v>
      </c>
      <c r="AX128" s="13" t="s">
        <v>81</v>
      </c>
      <c r="AY128" s="149" t="s">
        <v>122</v>
      </c>
    </row>
    <row r="129" spans="1:65" s="2" customFormat="1" ht="24.2" customHeight="1">
      <c r="A129" s="29"/>
      <c r="B129" s="134"/>
      <c r="C129" s="135">
        <v>24</v>
      </c>
      <c r="D129" s="135" t="s">
        <v>124</v>
      </c>
      <c r="E129" s="136" t="s">
        <v>229</v>
      </c>
      <c r="F129" s="137" t="s">
        <v>230</v>
      </c>
      <c r="G129" s="138" t="s">
        <v>204</v>
      </c>
      <c r="H129" s="139">
        <v>534.77800000000002</v>
      </c>
      <c r="I129" s="140"/>
      <c r="J129" s="140">
        <f>ROUND(I129*H129,2)</f>
        <v>0</v>
      </c>
      <c r="K129" s="137" t="s">
        <v>128</v>
      </c>
      <c r="L129" s="30"/>
      <c r="M129" s="141" t="s">
        <v>3</v>
      </c>
      <c r="N129" s="142" t="s">
        <v>44</v>
      </c>
      <c r="O129" s="143">
        <v>0.71599999999999997</v>
      </c>
      <c r="P129" s="143">
        <f>O129*H129</f>
        <v>382.901048</v>
      </c>
      <c r="Q129" s="143">
        <v>0</v>
      </c>
      <c r="R129" s="143">
        <f>Q129*H129</f>
        <v>0</v>
      </c>
      <c r="S129" s="143">
        <v>0</v>
      </c>
      <c r="T129" s="144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45" t="s">
        <v>129</v>
      </c>
      <c r="AT129" s="145" t="s">
        <v>124</v>
      </c>
      <c r="AU129" s="145" t="s">
        <v>83</v>
      </c>
      <c r="AY129" s="17" t="s">
        <v>122</v>
      </c>
      <c r="BE129" s="146">
        <f>IF(N129="základní",J129,0)</f>
        <v>0</v>
      </c>
      <c r="BF129" s="146">
        <f>IF(N129="snížená",J129,0)</f>
        <v>0</v>
      </c>
      <c r="BG129" s="146">
        <f>IF(N129="zákl. přenesená",J129,0)</f>
        <v>0</v>
      </c>
      <c r="BH129" s="146">
        <f>IF(N129="sníž. přenesená",J129,0)</f>
        <v>0</v>
      </c>
      <c r="BI129" s="146">
        <f>IF(N129="nulová",J129,0)</f>
        <v>0</v>
      </c>
      <c r="BJ129" s="17" t="s">
        <v>81</v>
      </c>
      <c r="BK129" s="146">
        <f>ROUND(I129*H129,2)</f>
        <v>0</v>
      </c>
      <c r="BL129" s="17" t="s">
        <v>129</v>
      </c>
      <c r="BM129" s="145" t="s">
        <v>231</v>
      </c>
    </row>
    <row r="130" spans="1:65" s="13" customFormat="1">
      <c r="B130" s="147"/>
      <c r="D130" s="148" t="s">
        <v>131</v>
      </c>
      <c r="F130" s="150" t="s">
        <v>232</v>
      </c>
      <c r="H130" s="151">
        <v>534.77800000000002</v>
      </c>
      <c r="L130" s="147"/>
      <c r="M130" s="152"/>
      <c r="N130" s="153"/>
      <c r="O130" s="153"/>
      <c r="P130" s="153"/>
      <c r="Q130" s="153"/>
      <c r="R130" s="153"/>
      <c r="S130" s="153"/>
      <c r="T130" s="154"/>
      <c r="AT130" s="149" t="s">
        <v>131</v>
      </c>
      <c r="AU130" s="149" t="s">
        <v>83</v>
      </c>
      <c r="AV130" s="13" t="s">
        <v>83</v>
      </c>
      <c r="AW130" s="13" t="s">
        <v>4</v>
      </c>
      <c r="AX130" s="13" t="s">
        <v>81</v>
      </c>
      <c r="AY130" s="149" t="s">
        <v>122</v>
      </c>
    </row>
    <row r="131" spans="1:65" s="2" customFormat="1" ht="24.2" customHeight="1">
      <c r="A131" s="29"/>
      <c r="B131" s="134"/>
      <c r="C131" s="135">
        <v>25</v>
      </c>
      <c r="D131" s="135" t="s">
        <v>124</v>
      </c>
      <c r="E131" s="136" t="s">
        <v>234</v>
      </c>
      <c r="F131" s="137" t="s">
        <v>235</v>
      </c>
      <c r="G131" s="138" t="s">
        <v>204</v>
      </c>
      <c r="H131" s="139">
        <v>104.968</v>
      </c>
      <c r="I131" s="140"/>
      <c r="J131" s="140">
        <f>ROUND(I131*H131,2)</f>
        <v>0</v>
      </c>
      <c r="K131" s="137" t="s">
        <v>128</v>
      </c>
      <c r="L131" s="30"/>
      <c r="M131" s="141" t="s">
        <v>3</v>
      </c>
      <c r="N131" s="142" t="s">
        <v>44</v>
      </c>
      <c r="O131" s="143">
        <v>1.206</v>
      </c>
      <c r="P131" s="143">
        <f>O131*H131</f>
        <v>126.591408</v>
      </c>
      <c r="Q131" s="143">
        <v>0</v>
      </c>
      <c r="R131" s="143">
        <f>Q131*H131</f>
        <v>0</v>
      </c>
      <c r="S131" s="143">
        <v>0</v>
      </c>
      <c r="T131" s="144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45" t="s">
        <v>129</v>
      </c>
      <c r="AT131" s="145" t="s">
        <v>124</v>
      </c>
      <c r="AU131" s="145" t="s">
        <v>83</v>
      </c>
      <c r="AY131" s="17" t="s">
        <v>122</v>
      </c>
      <c r="BE131" s="146">
        <f>IF(N131="základní",J131,0)</f>
        <v>0</v>
      </c>
      <c r="BF131" s="146">
        <f>IF(N131="snížená",J131,0)</f>
        <v>0</v>
      </c>
      <c r="BG131" s="146">
        <f>IF(N131="zákl. přenesená",J131,0)</f>
        <v>0</v>
      </c>
      <c r="BH131" s="146">
        <f>IF(N131="sníž. přenesená",J131,0)</f>
        <v>0</v>
      </c>
      <c r="BI131" s="146">
        <f>IF(N131="nulová",J131,0)</f>
        <v>0</v>
      </c>
      <c r="BJ131" s="17" t="s">
        <v>81</v>
      </c>
      <c r="BK131" s="146">
        <f>ROUND(I131*H131,2)</f>
        <v>0</v>
      </c>
      <c r="BL131" s="17" t="s">
        <v>129</v>
      </c>
      <c r="BM131" s="145" t="s">
        <v>236</v>
      </c>
    </row>
    <row r="132" spans="1:65" s="13" customFormat="1">
      <c r="B132" s="147"/>
      <c r="D132" s="148" t="s">
        <v>131</v>
      </c>
      <c r="F132" s="150" t="s">
        <v>237</v>
      </c>
      <c r="H132" s="151">
        <v>104.968</v>
      </c>
      <c r="L132" s="147"/>
      <c r="M132" s="152"/>
      <c r="N132" s="153"/>
      <c r="O132" s="153"/>
      <c r="P132" s="153"/>
      <c r="Q132" s="153"/>
      <c r="R132" s="153"/>
      <c r="S132" s="153"/>
      <c r="T132" s="154"/>
      <c r="AT132" s="149" t="s">
        <v>131</v>
      </c>
      <c r="AU132" s="149" t="s">
        <v>83</v>
      </c>
      <c r="AV132" s="13" t="s">
        <v>83</v>
      </c>
      <c r="AW132" s="13" t="s">
        <v>4</v>
      </c>
      <c r="AX132" s="13" t="s">
        <v>81</v>
      </c>
      <c r="AY132" s="149" t="s">
        <v>122</v>
      </c>
    </row>
    <row r="133" spans="1:65" s="2" customFormat="1" ht="24.2" customHeight="1">
      <c r="A133" s="29"/>
      <c r="B133" s="134"/>
      <c r="C133" s="135">
        <v>26</v>
      </c>
      <c r="D133" s="135" t="s">
        <v>124</v>
      </c>
      <c r="E133" s="136" t="s">
        <v>238</v>
      </c>
      <c r="F133" s="137" t="s">
        <v>239</v>
      </c>
      <c r="G133" s="138" t="s">
        <v>204</v>
      </c>
      <c r="H133" s="139">
        <v>22.5</v>
      </c>
      <c r="I133" s="140"/>
      <c r="J133" s="140">
        <f>ROUND(I133*H133,2)</f>
        <v>0</v>
      </c>
      <c r="K133" s="137" t="s">
        <v>128</v>
      </c>
      <c r="L133" s="30"/>
      <c r="M133" s="141" t="s">
        <v>3</v>
      </c>
      <c r="N133" s="142" t="s">
        <v>44</v>
      </c>
      <c r="O133" s="143">
        <v>1.7629999999999999</v>
      </c>
      <c r="P133" s="143">
        <f>O133*H133</f>
        <v>39.667499999999997</v>
      </c>
      <c r="Q133" s="143">
        <v>0</v>
      </c>
      <c r="R133" s="143">
        <f>Q133*H133</f>
        <v>0</v>
      </c>
      <c r="S133" s="143">
        <v>0</v>
      </c>
      <c r="T133" s="14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5" t="s">
        <v>129</v>
      </c>
      <c r="AT133" s="145" t="s">
        <v>124</v>
      </c>
      <c r="AU133" s="145" t="s">
        <v>83</v>
      </c>
      <c r="AY133" s="17" t="s">
        <v>122</v>
      </c>
      <c r="BE133" s="146">
        <f>IF(N133="základní",J133,0)</f>
        <v>0</v>
      </c>
      <c r="BF133" s="146">
        <f>IF(N133="snížená",J133,0)</f>
        <v>0</v>
      </c>
      <c r="BG133" s="146">
        <f>IF(N133="zákl. přenesená",J133,0)</f>
        <v>0</v>
      </c>
      <c r="BH133" s="146">
        <f>IF(N133="sníž. přenesená",J133,0)</f>
        <v>0</v>
      </c>
      <c r="BI133" s="146">
        <f>IF(N133="nulová",J133,0)</f>
        <v>0</v>
      </c>
      <c r="BJ133" s="17" t="s">
        <v>81</v>
      </c>
      <c r="BK133" s="146">
        <f>ROUND(I133*H133,2)</f>
        <v>0</v>
      </c>
      <c r="BL133" s="17" t="s">
        <v>129</v>
      </c>
      <c r="BM133" s="145" t="s">
        <v>240</v>
      </c>
    </row>
    <row r="134" spans="1:65" s="13" customFormat="1">
      <c r="B134" s="147"/>
      <c r="D134" s="148" t="s">
        <v>131</v>
      </c>
      <c r="E134" s="149" t="s">
        <v>3</v>
      </c>
      <c r="F134" s="150" t="s">
        <v>241</v>
      </c>
      <c r="H134" s="151">
        <v>22.5</v>
      </c>
      <c r="L134" s="147"/>
      <c r="M134" s="152"/>
      <c r="N134" s="153"/>
      <c r="O134" s="153"/>
      <c r="P134" s="153"/>
      <c r="Q134" s="153"/>
      <c r="R134" s="153"/>
      <c r="S134" s="153"/>
      <c r="T134" s="154"/>
      <c r="AT134" s="149" t="s">
        <v>131</v>
      </c>
      <c r="AU134" s="149" t="s">
        <v>83</v>
      </c>
      <c r="AV134" s="13" t="s">
        <v>83</v>
      </c>
      <c r="AW134" s="13" t="s">
        <v>33</v>
      </c>
      <c r="AX134" s="13" t="s">
        <v>81</v>
      </c>
      <c r="AY134" s="149" t="s">
        <v>122</v>
      </c>
    </row>
    <row r="135" spans="1:65" s="2" customFormat="1" ht="24.2" customHeight="1">
      <c r="A135" s="29"/>
      <c r="B135" s="134"/>
      <c r="C135" s="135">
        <v>27</v>
      </c>
      <c r="D135" s="135" t="s">
        <v>124</v>
      </c>
      <c r="E135" s="136" t="s">
        <v>242</v>
      </c>
      <c r="F135" s="137" t="s">
        <v>243</v>
      </c>
      <c r="G135" s="138" t="s">
        <v>177</v>
      </c>
      <c r="H135" s="139">
        <v>87.5</v>
      </c>
      <c r="I135" s="140"/>
      <c r="J135" s="140">
        <f>ROUND(I135*H135,2)</f>
        <v>0</v>
      </c>
      <c r="K135" s="137" t="s">
        <v>128</v>
      </c>
      <c r="L135" s="30"/>
      <c r="M135" s="141" t="s">
        <v>3</v>
      </c>
      <c r="N135" s="142" t="s">
        <v>44</v>
      </c>
      <c r="O135" s="143">
        <v>0.94899999999999995</v>
      </c>
      <c r="P135" s="143">
        <f>O135*H135</f>
        <v>83.037499999999994</v>
      </c>
      <c r="Q135" s="143">
        <v>3.5999999999999999E-3</v>
      </c>
      <c r="R135" s="143">
        <f>Q135*H135</f>
        <v>0.315</v>
      </c>
      <c r="S135" s="143">
        <v>0</v>
      </c>
      <c r="T135" s="144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45" t="s">
        <v>129</v>
      </c>
      <c r="AT135" s="145" t="s">
        <v>124</v>
      </c>
      <c r="AU135" s="145" t="s">
        <v>83</v>
      </c>
      <c r="AY135" s="17" t="s">
        <v>122</v>
      </c>
      <c r="BE135" s="146">
        <f>IF(N135="základní",J135,0)</f>
        <v>0</v>
      </c>
      <c r="BF135" s="146">
        <f>IF(N135="snížená",J135,0)</f>
        <v>0</v>
      </c>
      <c r="BG135" s="146">
        <f>IF(N135="zákl. přenesená",J135,0)</f>
        <v>0</v>
      </c>
      <c r="BH135" s="146">
        <f>IF(N135="sníž. přenesená",J135,0)</f>
        <v>0</v>
      </c>
      <c r="BI135" s="146">
        <f>IF(N135="nulová",J135,0)</f>
        <v>0</v>
      </c>
      <c r="BJ135" s="17" t="s">
        <v>81</v>
      </c>
      <c r="BK135" s="146">
        <f>ROUND(I135*H135,2)</f>
        <v>0</v>
      </c>
      <c r="BL135" s="17" t="s">
        <v>129</v>
      </c>
      <c r="BM135" s="145" t="s">
        <v>244</v>
      </c>
    </row>
    <row r="136" spans="1:65" s="13" customFormat="1">
      <c r="B136" s="147"/>
      <c r="D136" s="148" t="s">
        <v>131</v>
      </c>
      <c r="E136" s="149" t="s">
        <v>3</v>
      </c>
      <c r="F136" s="150" t="s">
        <v>245</v>
      </c>
      <c r="H136" s="151">
        <v>87.5</v>
      </c>
      <c r="L136" s="147"/>
      <c r="M136" s="152"/>
      <c r="N136" s="153"/>
      <c r="O136" s="153"/>
      <c r="P136" s="153"/>
      <c r="Q136" s="153"/>
      <c r="R136" s="153"/>
      <c r="S136" s="153"/>
      <c r="T136" s="154"/>
      <c r="AT136" s="149" t="s">
        <v>131</v>
      </c>
      <c r="AU136" s="149" t="s">
        <v>83</v>
      </c>
      <c r="AV136" s="13" t="s">
        <v>83</v>
      </c>
      <c r="AW136" s="13" t="s">
        <v>33</v>
      </c>
      <c r="AX136" s="13" t="s">
        <v>81</v>
      </c>
      <c r="AY136" s="149" t="s">
        <v>122</v>
      </c>
    </row>
    <row r="137" spans="1:65" s="2" customFormat="1" ht="24.2" customHeight="1">
      <c r="A137" s="29"/>
      <c r="B137" s="134"/>
      <c r="C137" s="135">
        <v>28</v>
      </c>
      <c r="D137" s="135" t="s">
        <v>124</v>
      </c>
      <c r="E137" s="136" t="s">
        <v>246</v>
      </c>
      <c r="F137" s="137" t="s">
        <v>247</v>
      </c>
      <c r="G137" s="138" t="s">
        <v>177</v>
      </c>
      <c r="H137" s="139">
        <v>9.5</v>
      </c>
      <c r="I137" s="140"/>
      <c r="J137" s="140">
        <f>ROUND(I137*H137,2)</f>
        <v>0</v>
      </c>
      <c r="K137" s="137" t="s">
        <v>128</v>
      </c>
      <c r="L137" s="30"/>
      <c r="M137" s="141" t="s">
        <v>3</v>
      </c>
      <c r="N137" s="142" t="s">
        <v>44</v>
      </c>
      <c r="O137" s="143">
        <v>2.5670000000000002</v>
      </c>
      <c r="P137" s="143">
        <f>O137*H137</f>
        <v>24.386500000000002</v>
      </c>
      <c r="Q137" s="143">
        <v>1.4E-2</v>
      </c>
      <c r="R137" s="143">
        <f>Q137*H137</f>
        <v>0.13300000000000001</v>
      </c>
      <c r="S137" s="143">
        <v>0</v>
      </c>
      <c r="T137" s="14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5" t="s">
        <v>129</v>
      </c>
      <c r="AT137" s="145" t="s">
        <v>124</v>
      </c>
      <c r="AU137" s="145" t="s">
        <v>83</v>
      </c>
      <c r="AY137" s="17" t="s">
        <v>122</v>
      </c>
      <c r="BE137" s="146">
        <f>IF(N137="základní",J137,0)</f>
        <v>0</v>
      </c>
      <c r="BF137" s="146">
        <f>IF(N137="snížená",J137,0)</f>
        <v>0</v>
      </c>
      <c r="BG137" s="146">
        <f>IF(N137="zákl. přenesená",J137,0)</f>
        <v>0</v>
      </c>
      <c r="BH137" s="146">
        <f>IF(N137="sníž. přenesená",J137,0)</f>
        <v>0</v>
      </c>
      <c r="BI137" s="146">
        <f>IF(N137="nulová",J137,0)</f>
        <v>0</v>
      </c>
      <c r="BJ137" s="17" t="s">
        <v>81</v>
      </c>
      <c r="BK137" s="146">
        <f>ROUND(I137*H137,2)</f>
        <v>0</v>
      </c>
      <c r="BL137" s="17" t="s">
        <v>129</v>
      </c>
      <c r="BM137" s="145" t="s">
        <v>248</v>
      </c>
    </row>
    <row r="138" spans="1:65" s="2" customFormat="1" ht="21.75" customHeight="1">
      <c r="A138" s="29"/>
      <c r="B138" s="134"/>
      <c r="C138" s="135">
        <v>29</v>
      </c>
      <c r="D138" s="135" t="s">
        <v>124</v>
      </c>
      <c r="E138" s="136" t="s">
        <v>249</v>
      </c>
      <c r="F138" s="137" t="s">
        <v>250</v>
      </c>
      <c r="G138" s="138" t="s">
        <v>127</v>
      </c>
      <c r="H138" s="139">
        <v>1350</v>
      </c>
      <c r="I138" s="140"/>
      <c r="J138" s="140">
        <f>ROUND(I138*H138,2)</f>
        <v>0</v>
      </c>
      <c r="K138" s="137" t="s">
        <v>128</v>
      </c>
      <c r="L138" s="30"/>
      <c r="M138" s="141" t="s">
        <v>3</v>
      </c>
      <c r="N138" s="142" t="s">
        <v>44</v>
      </c>
      <c r="O138" s="143">
        <v>0.47899999999999998</v>
      </c>
      <c r="P138" s="143">
        <f>O138*H138</f>
        <v>646.65</v>
      </c>
      <c r="Q138" s="143">
        <v>8.4999999999999995E-4</v>
      </c>
      <c r="R138" s="143">
        <f>Q138*H138</f>
        <v>1.1475</v>
      </c>
      <c r="S138" s="143">
        <v>0</v>
      </c>
      <c r="T138" s="144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45" t="s">
        <v>129</v>
      </c>
      <c r="AT138" s="145" t="s">
        <v>124</v>
      </c>
      <c r="AU138" s="145" t="s">
        <v>83</v>
      </c>
      <c r="AY138" s="17" t="s">
        <v>122</v>
      </c>
      <c r="BE138" s="146">
        <f>IF(N138="základní",J138,0)</f>
        <v>0</v>
      </c>
      <c r="BF138" s="146">
        <f>IF(N138="snížená",J138,0)</f>
        <v>0</v>
      </c>
      <c r="BG138" s="146">
        <f>IF(N138="zákl. přenesená",J138,0)</f>
        <v>0</v>
      </c>
      <c r="BH138" s="146">
        <f>IF(N138="sníž. přenesená",J138,0)</f>
        <v>0</v>
      </c>
      <c r="BI138" s="146">
        <f>IF(N138="nulová",J138,0)</f>
        <v>0</v>
      </c>
      <c r="BJ138" s="17" t="s">
        <v>81</v>
      </c>
      <c r="BK138" s="146">
        <f>ROUND(I138*H138,2)</f>
        <v>0</v>
      </c>
      <c r="BL138" s="17" t="s">
        <v>129</v>
      </c>
      <c r="BM138" s="145" t="s">
        <v>251</v>
      </c>
    </row>
    <row r="139" spans="1:65" s="13" customFormat="1">
      <c r="B139" s="147"/>
      <c r="D139" s="148" t="s">
        <v>131</v>
      </c>
      <c r="E139" s="149" t="s">
        <v>3</v>
      </c>
      <c r="F139" s="150" t="s">
        <v>858</v>
      </c>
      <c r="H139" s="151">
        <v>1350</v>
      </c>
      <c r="L139" s="147"/>
      <c r="M139" s="152"/>
      <c r="N139" s="153"/>
      <c r="O139" s="153"/>
      <c r="P139" s="153"/>
      <c r="Q139" s="153"/>
      <c r="R139" s="153"/>
      <c r="S139" s="153"/>
      <c r="T139" s="154"/>
      <c r="AT139" s="149" t="s">
        <v>131</v>
      </c>
      <c r="AU139" s="149" t="s">
        <v>83</v>
      </c>
      <c r="AV139" s="13" t="s">
        <v>83</v>
      </c>
      <c r="AW139" s="13" t="s">
        <v>33</v>
      </c>
      <c r="AX139" s="13" t="s">
        <v>81</v>
      </c>
      <c r="AY139" s="149" t="s">
        <v>122</v>
      </c>
    </row>
    <row r="140" spans="1:65" s="2" customFormat="1" ht="24.2" customHeight="1">
      <c r="A140" s="29"/>
      <c r="B140" s="134"/>
      <c r="C140" s="135">
        <v>30</v>
      </c>
      <c r="D140" s="135" t="s">
        <v>124</v>
      </c>
      <c r="E140" s="136" t="s">
        <v>252</v>
      </c>
      <c r="F140" s="137" t="s">
        <v>253</v>
      </c>
      <c r="G140" s="138" t="s">
        <v>127</v>
      </c>
      <c r="H140" s="139">
        <v>1350</v>
      </c>
      <c r="I140" s="140"/>
      <c r="J140" s="140">
        <f>ROUND(I140*H140,2)</f>
        <v>0</v>
      </c>
      <c r="K140" s="137" t="s">
        <v>128</v>
      </c>
      <c r="L140" s="30"/>
      <c r="M140" s="141" t="s">
        <v>3</v>
      </c>
      <c r="N140" s="142" t="s">
        <v>44</v>
      </c>
      <c r="O140" s="143">
        <v>0.32700000000000001</v>
      </c>
      <c r="P140" s="143">
        <f>O140*H140</f>
        <v>441.45000000000005</v>
      </c>
      <c r="Q140" s="143">
        <v>0</v>
      </c>
      <c r="R140" s="143">
        <f>Q140*H140</f>
        <v>0</v>
      </c>
      <c r="S140" s="143">
        <v>0</v>
      </c>
      <c r="T140" s="144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45" t="s">
        <v>129</v>
      </c>
      <c r="AT140" s="145" t="s">
        <v>124</v>
      </c>
      <c r="AU140" s="145" t="s">
        <v>83</v>
      </c>
      <c r="AY140" s="17" t="s">
        <v>122</v>
      </c>
      <c r="BE140" s="146">
        <f>IF(N140="základní",J140,0)</f>
        <v>0</v>
      </c>
      <c r="BF140" s="146">
        <f>IF(N140="snížená",J140,0)</f>
        <v>0</v>
      </c>
      <c r="BG140" s="146">
        <f>IF(N140="zákl. přenesená",J140,0)</f>
        <v>0</v>
      </c>
      <c r="BH140" s="146">
        <f>IF(N140="sníž. přenesená",J140,0)</f>
        <v>0</v>
      </c>
      <c r="BI140" s="146">
        <f>IF(N140="nulová",J140,0)</f>
        <v>0</v>
      </c>
      <c r="BJ140" s="17" t="s">
        <v>81</v>
      </c>
      <c r="BK140" s="146">
        <f>ROUND(I140*H140,2)</f>
        <v>0</v>
      </c>
      <c r="BL140" s="17" t="s">
        <v>129</v>
      </c>
      <c r="BM140" s="145" t="s">
        <v>254</v>
      </c>
    </row>
    <row r="141" spans="1:65" s="2" customFormat="1" ht="37.9" customHeight="1">
      <c r="A141" s="29"/>
      <c r="B141" s="134"/>
      <c r="C141" s="135">
        <v>31</v>
      </c>
      <c r="D141" s="135" t="s">
        <v>124</v>
      </c>
      <c r="E141" s="136" t="s">
        <v>255</v>
      </c>
      <c r="F141" s="137" t="s">
        <v>256</v>
      </c>
      <c r="G141" s="138" t="s">
        <v>204</v>
      </c>
      <c r="H141" s="139">
        <v>542.94500000000005</v>
      </c>
      <c r="I141" s="140"/>
      <c r="J141" s="140">
        <f>ROUND(I141*H141,2)</f>
        <v>0</v>
      </c>
      <c r="K141" s="137" t="s">
        <v>128</v>
      </c>
      <c r="L141" s="30"/>
      <c r="M141" s="141" t="s">
        <v>3</v>
      </c>
      <c r="N141" s="142" t="s">
        <v>44</v>
      </c>
      <c r="O141" s="143">
        <v>8.6999999999999994E-2</v>
      </c>
      <c r="P141" s="143">
        <f>O141*H141</f>
        <v>47.236215000000001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5" t="s">
        <v>129</v>
      </c>
      <c r="AT141" s="145" t="s">
        <v>124</v>
      </c>
      <c r="AU141" s="145" t="s">
        <v>83</v>
      </c>
      <c r="AY141" s="17" t="s">
        <v>122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7" t="s">
        <v>81</v>
      </c>
      <c r="BK141" s="146">
        <f>ROUND(I141*H141,2)</f>
        <v>0</v>
      </c>
      <c r="BL141" s="17" t="s">
        <v>129</v>
      </c>
      <c r="BM141" s="145" t="s">
        <v>257</v>
      </c>
    </row>
    <row r="142" spans="1:65" s="13" customFormat="1" ht="22.5">
      <c r="B142" s="147"/>
      <c r="D142" s="148" t="s">
        <v>131</v>
      </c>
      <c r="E142" s="149" t="s">
        <v>3</v>
      </c>
      <c r="F142" s="150" t="s">
        <v>258</v>
      </c>
      <c r="H142" s="151">
        <v>1382.691</v>
      </c>
      <c r="L142" s="147"/>
      <c r="M142" s="152"/>
      <c r="N142" s="153"/>
      <c r="O142" s="153"/>
      <c r="P142" s="153"/>
      <c r="Q142" s="153"/>
      <c r="R142" s="153"/>
      <c r="S142" s="153"/>
      <c r="T142" s="154"/>
      <c r="AT142" s="149" t="s">
        <v>131</v>
      </c>
      <c r="AU142" s="149" t="s">
        <v>83</v>
      </c>
      <c r="AV142" s="13" t="s">
        <v>83</v>
      </c>
      <c r="AW142" s="13" t="s">
        <v>33</v>
      </c>
      <c r="AX142" s="13" t="s">
        <v>73</v>
      </c>
      <c r="AY142" s="149" t="s">
        <v>122</v>
      </c>
    </row>
    <row r="143" spans="1:65" s="13" customFormat="1" ht="22.5">
      <c r="B143" s="147"/>
      <c r="D143" s="148" t="s">
        <v>131</v>
      </c>
      <c r="E143" s="149" t="s">
        <v>3</v>
      </c>
      <c r="F143" s="150" t="s">
        <v>259</v>
      </c>
      <c r="H143" s="151">
        <v>-839.74599999999998</v>
      </c>
      <c r="L143" s="147"/>
      <c r="M143" s="152"/>
      <c r="N143" s="153"/>
      <c r="O143" s="153"/>
      <c r="P143" s="153"/>
      <c r="Q143" s="153"/>
      <c r="R143" s="153"/>
      <c r="S143" s="153"/>
      <c r="T143" s="154"/>
      <c r="AT143" s="149" t="s">
        <v>131</v>
      </c>
      <c r="AU143" s="149" t="s">
        <v>83</v>
      </c>
      <c r="AV143" s="13" t="s">
        <v>83</v>
      </c>
      <c r="AW143" s="13" t="s">
        <v>33</v>
      </c>
      <c r="AX143" s="13" t="s">
        <v>73</v>
      </c>
      <c r="AY143" s="149" t="s">
        <v>122</v>
      </c>
    </row>
    <row r="144" spans="1:65" s="14" customFormat="1">
      <c r="B144" s="155"/>
      <c r="D144" s="148" t="s">
        <v>131</v>
      </c>
      <c r="E144" s="156" t="s">
        <v>3</v>
      </c>
      <c r="F144" s="157" t="s">
        <v>260</v>
      </c>
      <c r="H144" s="158">
        <v>542.94500000000005</v>
      </c>
      <c r="L144" s="155"/>
      <c r="M144" s="159"/>
      <c r="N144" s="160"/>
      <c r="O144" s="160"/>
      <c r="P144" s="160"/>
      <c r="Q144" s="160"/>
      <c r="R144" s="160"/>
      <c r="S144" s="160"/>
      <c r="T144" s="161"/>
      <c r="AT144" s="156" t="s">
        <v>131</v>
      </c>
      <c r="AU144" s="156" t="s">
        <v>83</v>
      </c>
      <c r="AV144" s="14" t="s">
        <v>129</v>
      </c>
      <c r="AW144" s="14" t="s">
        <v>33</v>
      </c>
      <c r="AX144" s="14" t="s">
        <v>81</v>
      </c>
      <c r="AY144" s="156" t="s">
        <v>122</v>
      </c>
    </row>
    <row r="145" spans="1:65" s="2" customFormat="1" ht="37.9" customHeight="1">
      <c r="A145" s="29"/>
      <c r="B145" s="134"/>
      <c r="C145" s="135">
        <v>32</v>
      </c>
      <c r="D145" s="135" t="s">
        <v>124</v>
      </c>
      <c r="E145" s="136" t="s">
        <v>261</v>
      </c>
      <c r="F145" s="137" t="s">
        <v>262</v>
      </c>
      <c r="G145" s="138" t="s">
        <v>204</v>
      </c>
      <c r="H145" s="139">
        <v>542.94500000000005</v>
      </c>
      <c r="I145" s="140"/>
      <c r="J145" s="140">
        <f>ROUND(I145*H145,2)</f>
        <v>0</v>
      </c>
      <c r="K145" s="137" t="s">
        <v>128</v>
      </c>
      <c r="L145" s="30"/>
      <c r="M145" s="141" t="s">
        <v>3</v>
      </c>
      <c r="N145" s="142" t="s">
        <v>44</v>
      </c>
      <c r="O145" s="143">
        <v>5.0000000000000001E-3</v>
      </c>
      <c r="P145" s="143">
        <f>O145*H145</f>
        <v>2.7147250000000005</v>
      </c>
      <c r="Q145" s="143">
        <v>0</v>
      </c>
      <c r="R145" s="143">
        <f>Q145*H145</f>
        <v>0</v>
      </c>
      <c r="S145" s="143">
        <v>0</v>
      </c>
      <c r="T145" s="14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5" t="s">
        <v>129</v>
      </c>
      <c r="AT145" s="145" t="s">
        <v>124</v>
      </c>
      <c r="AU145" s="145" t="s">
        <v>83</v>
      </c>
      <c r="AY145" s="17" t="s">
        <v>122</v>
      </c>
      <c r="BE145" s="146">
        <f>IF(N145="základní",J145,0)</f>
        <v>0</v>
      </c>
      <c r="BF145" s="146">
        <f>IF(N145="snížená",J145,0)</f>
        <v>0</v>
      </c>
      <c r="BG145" s="146">
        <f>IF(N145="zákl. přenesená",J145,0)</f>
        <v>0</v>
      </c>
      <c r="BH145" s="146">
        <f>IF(N145="sníž. přenesená",J145,0)</f>
        <v>0</v>
      </c>
      <c r="BI145" s="146">
        <f>IF(N145="nulová",J145,0)</f>
        <v>0</v>
      </c>
      <c r="BJ145" s="17" t="s">
        <v>81</v>
      </c>
      <c r="BK145" s="146">
        <f>ROUND(I145*H145,2)</f>
        <v>0</v>
      </c>
      <c r="BL145" s="17" t="s">
        <v>129</v>
      </c>
      <c r="BM145" s="145" t="s">
        <v>263</v>
      </c>
    </row>
    <row r="146" spans="1:65" s="2" customFormat="1" ht="37.9" customHeight="1">
      <c r="A146" s="29"/>
      <c r="B146" s="134"/>
      <c r="C146" s="135">
        <v>33</v>
      </c>
      <c r="D146" s="135" t="s">
        <v>124</v>
      </c>
      <c r="E146" s="136" t="s">
        <v>264</v>
      </c>
      <c r="F146" s="137" t="s">
        <v>265</v>
      </c>
      <c r="G146" s="138" t="s">
        <v>204</v>
      </c>
      <c r="H146" s="139">
        <v>439.74599999999998</v>
      </c>
      <c r="I146" s="140"/>
      <c r="J146" s="140">
        <f>ROUND(I146*H146,2)</f>
        <v>0</v>
      </c>
      <c r="K146" s="137" t="s">
        <v>128</v>
      </c>
      <c r="L146" s="30"/>
      <c r="M146" s="141" t="s">
        <v>3</v>
      </c>
      <c r="N146" s="142" t="s">
        <v>44</v>
      </c>
      <c r="O146" s="143">
        <v>9.9000000000000005E-2</v>
      </c>
      <c r="P146" s="143">
        <f>O146*H146</f>
        <v>43.534854000000003</v>
      </c>
      <c r="Q146" s="143">
        <v>0</v>
      </c>
      <c r="R146" s="143">
        <f>Q146*H146</f>
        <v>0</v>
      </c>
      <c r="S146" s="143">
        <v>0</v>
      </c>
      <c r="T146" s="14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5" t="s">
        <v>129</v>
      </c>
      <c r="AT146" s="145" t="s">
        <v>124</v>
      </c>
      <c r="AU146" s="145" t="s">
        <v>83</v>
      </c>
      <c r="AY146" s="17" t="s">
        <v>122</v>
      </c>
      <c r="BE146" s="146">
        <f>IF(N146="základní",J146,0)</f>
        <v>0</v>
      </c>
      <c r="BF146" s="146">
        <f>IF(N146="snížená",J146,0)</f>
        <v>0</v>
      </c>
      <c r="BG146" s="146">
        <f>IF(N146="zákl. přenesená",J146,0)</f>
        <v>0</v>
      </c>
      <c r="BH146" s="146">
        <f>IF(N146="sníž. přenesená",J146,0)</f>
        <v>0</v>
      </c>
      <c r="BI146" s="146">
        <f>IF(N146="nulová",J146,0)</f>
        <v>0</v>
      </c>
      <c r="BJ146" s="17" t="s">
        <v>81</v>
      </c>
      <c r="BK146" s="146">
        <f>ROUND(I146*H146,2)</f>
        <v>0</v>
      </c>
      <c r="BL146" s="17" t="s">
        <v>129</v>
      </c>
      <c r="BM146" s="145" t="s">
        <v>266</v>
      </c>
    </row>
    <row r="147" spans="1:65" s="13" customFormat="1" ht="22.5">
      <c r="B147" s="147"/>
      <c r="D147" s="148" t="s">
        <v>131</v>
      </c>
      <c r="E147" s="149" t="s">
        <v>3</v>
      </c>
      <c r="F147" s="150" t="s">
        <v>267</v>
      </c>
      <c r="H147" s="151">
        <v>439.74599999999998</v>
      </c>
      <c r="L147" s="147"/>
      <c r="M147" s="152"/>
      <c r="N147" s="153"/>
      <c r="O147" s="153"/>
      <c r="P147" s="153"/>
      <c r="Q147" s="153"/>
      <c r="R147" s="153"/>
      <c r="S147" s="153"/>
      <c r="T147" s="154"/>
      <c r="AT147" s="149" t="s">
        <v>131</v>
      </c>
      <c r="AU147" s="149" t="s">
        <v>83</v>
      </c>
      <c r="AV147" s="13" t="s">
        <v>83</v>
      </c>
      <c r="AW147" s="13" t="s">
        <v>33</v>
      </c>
      <c r="AX147" s="13" t="s">
        <v>81</v>
      </c>
      <c r="AY147" s="149" t="s">
        <v>122</v>
      </c>
    </row>
    <row r="148" spans="1:65" s="2" customFormat="1" ht="37.9" customHeight="1">
      <c r="A148" s="29"/>
      <c r="B148" s="134"/>
      <c r="C148" s="135">
        <v>34</v>
      </c>
      <c r="D148" s="135" t="s">
        <v>124</v>
      </c>
      <c r="E148" s="136" t="s">
        <v>268</v>
      </c>
      <c r="F148" s="137" t="s">
        <v>269</v>
      </c>
      <c r="G148" s="138" t="s">
        <v>204</v>
      </c>
      <c r="H148" s="139">
        <v>839.74599999999998</v>
      </c>
      <c r="I148" s="140"/>
      <c r="J148" s="140">
        <f>ROUND(I148*H148,2)</f>
        <v>0</v>
      </c>
      <c r="K148" s="137" t="s">
        <v>128</v>
      </c>
      <c r="L148" s="30"/>
      <c r="M148" s="141" t="s">
        <v>3</v>
      </c>
      <c r="N148" s="142" t="s">
        <v>44</v>
      </c>
      <c r="O148" s="143">
        <v>6.0000000000000001E-3</v>
      </c>
      <c r="P148" s="143">
        <f>O148*H148</f>
        <v>5.0384760000000002</v>
      </c>
      <c r="Q148" s="143">
        <v>0</v>
      </c>
      <c r="R148" s="143">
        <f>Q148*H148</f>
        <v>0</v>
      </c>
      <c r="S148" s="143">
        <v>0</v>
      </c>
      <c r="T148" s="144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45" t="s">
        <v>129</v>
      </c>
      <c r="AT148" s="145" t="s">
        <v>124</v>
      </c>
      <c r="AU148" s="145" t="s">
        <v>83</v>
      </c>
      <c r="AY148" s="17" t="s">
        <v>122</v>
      </c>
      <c r="BE148" s="146">
        <f>IF(N148="základní",J148,0)</f>
        <v>0</v>
      </c>
      <c r="BF148" s="146">
        <f>IF(N148="snížená",J148,0)</f>
        <v>0</v>
      </c>
      <c r="BG148" s="146">
        <f>IF(N148="zákl. přenesená",J148,0)</f>
        <v>0</v>
      </c>
      <c r="BH148" s="146">
        <f>IF(N148="sníž. přenesená",J148,0)</f>
        <v>0</v>
      </c>
      <c r="BI148" s="146">
        <f>IF(N148="nulová",J148,0)</f>
        <v>0</v>
      </c>
      <c r="BJ148" s="17" t="s">
        <v>81</v>
      </c>
      <c r="BK148" s="146">
        <f>ROUND(I148*H148,2)</f>
        <v>0</v>
      </c>
      <c r="BL148" s="17" t="s">
        <v>129</v>
      </c>
      <c r="BM148" s="145" t="s">
        <v>270</v>
      </c>
    </row>
    <row r="149" spans="1:65" s="2" customFormat="1" ht="24.2" customHeight="1">
      <c r="A149" s="29"/>
      <c r="B149" s="134"/>
      <c r="C149" s="135">
        <v>35</v>
      </c>
      <c r="D149" s="135" t="s">
        <v>124</v>
      </c>
      <c r="E149" s="136" t="s">
        <v>271</v>
      </c>
      <c r="F149" s="137" t="s">
        <v>272</v>
      </c>
      <c r="G149" s="138" t="s">
        <v>273</v>
      </c>
      <c r="H149" s="139">
        <v>488.44400000000002</v>
      </c>
      <c r="I149" s="140"/>
      <c r="J149" s="140">
        <f>ROUND(I149*H149,2)</f>
        <v>0</v>
      </c>
      <c r="K149" s="137" t="s">
        <v>128</v>
      </c>
      <c r="L149" s="30"/>
      <c r="M149" s="141" t="s">
        <v>3</v>
      </c>
      <c r="N149" s="142" t="s">
        <v>44</v>
      </c>
      <c r="O149" s="143">
        <v>0</v>
      </c>
      <c r="P149" s="143">
        <f>O149*H149</f>
        <v>0</v>
      </c>
      <c r="Q149" s="143">
        <v>0</v>
      </c>
      <c r="R149" s="143">
        <f>Q149*H149</f>
        <v>0</v>
      </c>
      <c r="S149" s="143">
        <v>0</v>
      </c>
      <c r="T149" s="144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45" t="s">
        <v>129</v>
      </c>
      <c r="AT149" s="145" t="s">
        <v>124</v>
      </c>
      <c r="AU149" s="145" t="s">
        <v>83</v>
      </c>
      <c r="AY149" s="17" t="s">
        <v>122</v>
      </c>
      <c r="BE149" s="146">
        <f>IF(N149="základní",J149,0)</f>
        <v>0</v>
      </c>
      <c r="BF149" s="146">
        <f>IF(N149="snížená",J149,0)</f>
        <v>0</v>
      </c>
      <c r="BG149" s="146">
        <f>IF(N149="zákl. přenesená",J149,0)</f>
        <v>0</v>
      </c>
      <c r="BH149" s="146">
        <f>IF(N149="sníž. přenesená",J149,0)</f>
        <v>0</v>
      </c>
      <c r="BI149" s="146">
        <f>IF(N149="nulová",J149,0)</f>
        <v>0</v>
      </c>
      <c r="BJ149" s="17" t="s">
        <v>81</v>
      </c>
      <c r="BK149" s="146">
        <f>ROUND(I149*H149,2)</f>
        <v>0</v>
      </c>
      <c r="BL149" s="17" t="s">
        <v>129</v>
      </c>
      <c r="BM149" s="145" t="s">
        <v>274</v>
      </c>
    </row>
    <row r="150" spans="1:65" s="13" customFormat="1" ht="22.5">
      <c r="B150" s="147"/>
      <c r="D150" s="148" t="s">
        <v>131</v>
      </c>
      <c r="E150" s="149" t="s">
        <v>3</v>
      </c>
      <c r="F150" s="150" t="s">
        <v>258</v>
      </c>
      <c r="H150" s="151">
        <v>1382.691</v>
      </c>
      <c r="L150" s="147"/>
      <c r="M150" s="152"/>
      <c r="N150" s="153"/>
      <c r="O150" s="153"/>
      <c r="P150" s="153"/>
      <c r="Q150" s="153"/>
      <c r="R150" s="153"/>
      <c r="S150" s="153"/>
      <c r="T150" s="154"/>
      <c r="AT150" s="149" t="s">
        <v>131</v>
      </c>
      <c r="AU150" s="149" t="s">
        <v>83</v>
      </c>
      <c r="AV150" s="13" t="s">
        <v>83</v>
      </c>
      <c r="AW150" s="13" t="s">
        <v>33</v>
      </c>
      <c r="AX150" s="13" t="s">
        <v>81</v>
      </c>
      <c r="AY150" s="149" t="s">
        <v>122</v>
      </c>
    </row>
    <row r="151" spans="1:65" s="13" customFormat="1">
      <c r="B151" s="147"/>
      <c r="D151" s="148" t="s">
        <v>131</v>
      </c>
      <c r="F151" s="150" t="s">
        <v>857</v>
      </c>
      <c r="H151" s="151">
        <v>2488.8440000000001</v>
      </c>
      <c r="L151" s="147"/>
      <c r="M151" s="152"/>
      <c r="N151" s="153"/>
      <c r="O151" s="153"/>
      <c r="P151" s="153"/>
      <c r="Q151" s="153"/>
      <c r="R151" s="153"/>
      <c r="S151" s="153"/>
      <c r="T151" s="154"/>
      <c r="AT151" s="149" t="s">
        <v>131</v>
      </c>
      <c r="AU151" s="149" t="s">
        <v>83</v>
      </c>
      <c r="AV151" s="13" t="s">
        <v>83</v>
      </c>
      <c r="AW151" s="13" t="s">
        <v>4</v>
      </c>
      <c r="AX151" s="13" t="s">
        <v>81</v>
      </c>
      <c r="AY151" s="149" t="s">
        <v>122</v>
      </c>
    </row>
    <row r="152" spans="1:65" s="2" customFormat="1" ht="24.2" customHeight="1">
      <c r="A152" s="29"/>
      <c r="B152" s="134"/>
      <c r="C152" s="135">
        <v>36</v>
      </c>
      <c r="D152" s="135" t="s">
        <v>124</v>
      </c>
      <c r="E152" s="136" t="s">
        <v>275</v>
      </c>
      <c r="F152" s="137" t="s">
        <v>276</v>
      </c>
      <c r="G152" s="138" t="s">
        <v>204</v>
      </c>
      <c r="H152" s="139">
        <v>1382.691</v>
      </c>
      <c r="I152" s="140"/>
      <c r="J152" s="140">
        <f>ROUND(I152*H152,2)</f>
        <v>0</v>
      </c>
      <c r="K152" s="137" t="s">
        <v>128</v>
      </c>
      <c r="L152" s="30"/>
      <c r="M152" s="141" t="s">
        <v>3</v>
      </c>
      <c r="N152" s="142" t="s">
        <v>44</v>
      </c>
      <c r="O152" s="143">
        <v>8.9999999999999993E-3</v>
      </c>
      <c r="P152" s="143">
        <f>O152*H152</f>
        <v>12.444218999999999</v>
      </c>
      <c r="Q152" s="143">
        <v>0</v>
      </c>
      <c r="R152" s="143">
        <f>Q152*H152</f>
        <v>0</v>
      </c>
      <c r="S152" s="143">
        <v>0</v>
      </c>
      <c r="T152" s="14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45" t="s">
        <v>129</v>
      </c>
      <c r="AT152" s="145" t="s">
        <v>124</v>
      </c>
      <c r="AU152" s="145" t="s">
        <v>83</v>
      </c>
      <c r="AY152" s="17" t="s">
        <v>122</v>
      </c>
      <c r="BE152" s="146">
        <f>IF(N152="základní",J152,0)</f>
        <v>0</v>
      </c>
      <c r="BF152" s="146">
        <f>IF(N152="snížená",J152,0)</f>
        <v>0</v>
      </c>
      <c r="BG152" s="146">
        <f>IF(N152="zákl. přenesená",J152,0)</f>
        <v>0</v>
      </c>
      <c r="BH152" s="146">
        <f>IF(N152="sníž. přenesená",J152,0)</f>
        <v>0</v>
      </c>
      <c r="BI152" s="146">
        <f>IF(N152="nulová",J152,0)</f>
        <v>0</v>
      </c>
      <c r="BJ152" s="17" t="s">
        <v>81</v>
      </c>
      <c r="BK152" s="146">
        <f>ROUND(I152*H152,2)</f>
        <v>0</v>
      </c>
      <c r="BL152" s="17" t="s">
        <v>129</v>
      </c>
      <c r="BM152" s="145" t="s">
        <v>277</v>
      </c>
    </row>
    <row r="153" spans="1:65" s="13" customFormat="1" ht="22.5">
      <c r="B153" s="147"/>
      <c r="D153" s="148" t="s">
        <v>131</v>
      </c>
      <c r="E153" s="149" t="s">
        <v>3</v>
      </c>
      <c r="F153" s="150" t="s">
        <v>258</v>
      </c>
      <c r="H153" s="151">
        <v>1382.691</v>
      </c>
      <c r="L153" s="147"/>
      <c r="M153" s="152"/>
      <c r="N153" s="153"/>
      <c r="O153" s="153"/>
      <c r="P153" s="153"/>
      <c r="Q153" s="153"/>
      <c r="R153" s="153"/>
      <c r="S153" s="153"/>
      <c r="T153" s="154"/>
      <c r="AT153" s="149" t="s">
        <v>131</v>
      </c>
      <c r="AU153" s="149" t="s">
        <v>83</v>
      </c>
      <c r="AV153" s="13" t="s">
        <v>83</v>
      </c>
      <c r="AW153" s="13" t="s">
        <v>33</v>
      </c>
      <c r="AX153" s="13" t="s">
        <v>81</v>
      </c>
      <c r="AY153" s="149" t="s">
        <v>122</v>
      </c>
    </row>
    <row r="154" spans="1:65" s="2" customFormat="1" ht="24.2" customHeight="1">
      <c r="A154" s="29"/>
      <c r="B154" s="134"/>
      <c r="C154" s="135">
        <v>37</v>
      </c>
      <c r="D154" s="135" t="s">
        <v>124</v>
      </c>
      <c r="E154" s="136" t="s">
        <v>278</v>
      </c>
      <c r="F154" s="137" t="s">
        <v>279</v>
      </c>
      <c r="G154" s="138" t="s">
        <v>204</v>
      </c>
      <c r="H154" s="139">
        <v>1530.1479999999999</v>
      </c>
      <c r="I154" s="140"/>
      <c r="J154" s="140">
        <f>ROUND(I154*H154,2)</f>
        <v>0</v>
      </c>
      <c r="K154" s="137" t="s">
        <v>128</v>
      </c>
      <c r="L154" s="30"/>
      <c r="M154" s="141" t="s">
        <v>3</v>
      </c>
      <c r="N154" s="142" t="s">
        <v>44</v>
      </c>
      <c r="O154" s="143">
        <v>0.32800000000000001</v>
      </c>
      <c r="P154" s="143">
        <f>O154*H154</f>
        <v>501.88854399999997</v>
      </c>
      <c r="Q154" s="143">
        <v>0</v>
      </c>
      <c r="R154" s="143">
        <f>Q154*H154</f>
        <v>0</v>
      </c>
      <c r="S154" s="143">
        <v>0</v>
      </c>
      <c r="T154" s="14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5" t="s">
        <v>129</v>
      </c>
      <c r="AT154" s="145" t="s">
        <v>124</v>
      </c>
      <c r="AU154" s="145" t="s">
        <v>83</v>
      </c>
      <c r="AY154" s="17" t="s">
        <v>122</v>
      </c>
      <c r="BE154" s="146">
        <f>IF(N154="základní",J154,0)</f>
        <v>0</v>
      </c>
      <c r="BF154" s="146">
        <f>IF(N154="snížená",J154,0)</f>
        <v>0</v>
      </c>
      <c r="BG154" s="146">
        <f>IF(N154="zákl. přenesená",J154,0)</f>
        <v>0</v>
      </c>
      <c r="BH154" s="146">
        <f>IF(N154="sníž. přenesená",J154,0)</f>
        <v>0</v>
      </c>
      <c r="BI154" s="146">
        <f>IF(N154="nulová",J154,0)</f>
        <v>0</v>
      </c>
      <c r="BJ154" s="17" t="s">
        <v>81</v>
      </c>
      <c r="BK154" s="146">
        <f>ROUND(I154*H154,2)</f>
        <v>0</v>
      </c>
      <c r="BL154" s="17" t="s">
        <v>129</v>
      </c>
      <c r="BM154" s="145" t="s">
        <v>280</v>
      </c>
    </row>
    <row r="155" spans="1:65" s="13" customFormat="1">
      <c r="B155" s="147"/>
      <c r="D155" s="148" t="s">
        <v>131</v>
      </c>
      <c r="E155" s="149" t="s">
        <v>3</v>
      </c>
      <c r="F155" s="150" t="s">
        <v>206</v>
      </c>
      <c r="H155" s="151">
        <v>48.4</v>
      </c>
      <c r="L155" s="147"/>
      <c r="M155" s="152"/>
      <c r="N155" s="153"/>
      <c r="O155" s="153"/>
      <c r="P155" s="153"/>
      <c r="Q155" s="153"/>
      <c r="R155" s="153"/>
      <c r="S155" s="153"/>
      <c r="T155" s="154"/>
      <c r="AT155" s="149" t="s">
        <v>131</v>
      </c>
      <c r="AU155" s="149" t="s">
        <v>83</v>
      </c>
      <c r="AV155" s="13" t="s">
        <v>83</v>
      </c>
      <c r="AW155" s="13" t="s">
        <v>33</v>
      </c>
      <c r="AX155" s="13" t="s">
        <v>73</v>
      </c>
      <c r="AY155" s="149" t="s">
        <v>122</v>
      </c>
    </row>
    <row r="156" spans="1:65" s="13" customFormat="1" ht="22.5">
      <c r="B156" s="147"/>
      <c r="D156" s="148" t="s">
        <v>131</v>
      </c>
      <c r="E156" s="149" t="s">
        <v>3</v>
      </c>
      <c r="F156" s="150" t="s">
        <v>223</v>
      </c>
      <c r="H156" s="151">
        <v>2099.3649999999998</v>
      </c>
      <c r="L156" s="147"/>
      <c r="M156" s="152"/>
      <c r="N156" s="153"/>
      <c r="O156" s="153"/>
      <c r="P156" s="153"/>
      <c r="Q156" s="153"/>
      <c r="R156" s="153"/>
      <c r="S156" s="153"/>
      <c r="T156" s="154"/>
      <c r="AT156" s="149" t="s">
        <v>131</v>
      </c>
      <c r="AU156" s="149" t="s">
        <v>83</v>
      </c>
      <c r="AV156" s="13" t="s">
        <v>83</v>
      </c>
      <c r="AW156" s="13" t="s">
        <v>33</v>
      </c>
      <c r="AX156" s="13" t="s">
        <v>73</v>
      </c>
      <c r="AY156" s="149" t="s">
        <v>122</v>
      </c>
    </row>
    <row r="157" spans="1:65" s="13" customFormat="1">
      <c r="B157" s="147"/>
      <c r="D157" s="148" t="s">
        <v>131</v>
      </c>
      <c r="E157" s="149" t="s">
        <v>3</v>
      </c>
      <c r="F157" s="150" t="s">
        <v>281</v>
      </c>
      <c r="H157" s="151">
        <v>-617.61699999999996</v>
      </c>
      <c r="L157" s="147"/>
      <c r="M157" s="152"/>
      <c r="N157" s="153"/>
      <c r="O157" s="153"/>
      <c r="P157" s="153"/>
      <c r="Q157" s="153"/>
      <c r="R157" s="153"/>
      <c r="S157" s="153"/>
      <c r="T157" s="154"/>
      <c r="AT157" s="149" t="s">
        <v>131</v>
      </c>
      <c r="AU157" s="149" t="s">
        <v>83</v>
      </c>
      <c r="AV157" s="13" t="s">
        <v>83</v>
      </c>
      <c r="AW157" s="13" t="s">
        <v>33</v>
      </c>
      <c r="AX157" s="13" t="s">
        <v>73</v>
      </c>
      <c r="AY157" s="149" t="s">
        <v>122</v>
      </c>
    </row>
    <row r="158" spans="1:65" s="14" customFormat="1">
      <c r="B158" s="155"/>
      <c r="D158" s="148" t="s">
        <v>131</v>
      </c>
      <c r="E158" s="156" t="s">
        <v>3</v>
      </c>
      <c r="F158" s="157" t="s">
        <v>260</v>
      </c>
      <c r="H158" s="158">
        <v>1530.1479999999999</v>
      </c>
      <c r="L158" s="155"/>
      <c r="M158" s="159"/>
      <c r="N158" s="160"/>
      <c r="O158" s="160"/>
      <c r="P158" s="160"/>
      <c r="Q158" s="160"/>
      <c r="R158" s="160"/>
      <c r="S158" s="160"/>
      <c r="T158" s="161"/>
      <c r="AT158" s="156" t="s">
        <v>131</v>
      </c>
      <c r="AU158" s="156" t="s">
        <v>83</v>
      </c>
      <c r="AV158" s="14" t="s">
        <v>129</v>
      </c>
      <c r="AW158" s="14" t="s">
        <v>33</v>
      </c>
      <c r="AX158" s="14" t="s">
        <v>81</v>
      </c>
      <c r="AY158" s="156" t="s">
        <v>122</v>
      </c>
    </row>
    <row r="159" spans="1:65" s="2" customFormat="1" ht="16.5" customHeight="1">
      <c r="A159" s="29"/>
      <c r="B159" s="134"/>
      <c r="C159" s="162">
        <v>38</v>
      </c>
      <c r="D159" s="162" t="s">
        <v>282</v>
      </c>
      <c r="E159" s="163" t="s">
        <v>283</v>
      </c>
      <c r="F159" s="164" t="s">
        <v>284</v>
      </c>
      <c r="G159" s="165" t="s">
        <v>273</v>
      </c>
      <c r="H159" s="166">
        <v>1377.133</v>
      </c>
      <c r="I159" s="167"/>
      <c r="J159" s="167">
        <f>ROUND(I159*H159,2)</f>
        <v>0</v>
      </c>
      <c r="K159" s="164" t="s">
        <v>128</v>
      </c>
      <c r="L159" s="168"/>
      <c r="M159" s="169" t="s">
        <v>3</v>
      </c>
      <c r="N159" s="170" t="s">
        <v>44</v>
      </c>
      <c r="O159" s="143">
        <v>0</v>
      </c>
      <c r="P159" s="143">
        <f>O159*H159</f>
        <v>0</v>
      </c>
      <c r="Q159" s="143">
        <v>1</v>
      </c>
      <c r="R159" s="143">
        <f>Q159*H159</f>
        <v>1377.133</v>
      </c>
      <c r="S159" s="143">
        <v>0</v>
      </c>
      <c r="T159" s="144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5" t="s">
        <v>159</v>
      </c>
      <c r="AT159" s="145" t="s">
        <v>282</v>
      </c>
      <c r="AU159" s="145" t="s">
        <v>83</v>
      </c>
      <c r="AY159" s="17" t="s">
        <v>122</v>
      </c>
      <c r="BE159" s="146">
        <f>IF(N159="základní",J159,0)</f>
        <v>0</v>
      </c>
      <c r="BF159" s="146">
        <f>IF(N159="snížená",J159,0)</f>
        <v>0</v>
      </c>
      <c r="BG159" s="146">
        <f>IF(N159="zákl. přenesená",J159,0)</f>
        <v>0</v>
      </c>
      <c r="BH159" s="146">
        <f>IF(N159="sníž. přenesená",J159,0)</f>
        <v>0</v>
      </c>
      <c r="BI159" s="146">
        <f>IF(N159="nulová",J159,0)</f>
        <v>0</v>
      </c>
      <c r="BJ159" s="17" t="s">
        <v>81</v>
      </c>
      <c r="BK159" s="146">
        <f>ROUND(I159*H159,2)</f>
        <v>0</v>
      </c>
      <c r="BL159" s="17" t="s">
        <v>129</v>
      </c>
      <c r="BM159" s="145" t="s">
        <v>285</v>
      </c>
    </row>
    <row r="160" spans="1:65" s="13" customFormat="1">
      <c r="B160" s="147"/>
      <c r="D160" s="148" t="s">
        <v>131</v>
      </c>
      <c r="E160" s="149" t="s">
        <v>3</v>
      </c>
      <c r="F160" s="150" t="s">
        <v>286</v>
      </c>
      <c r="H160" s="151">
        <v>765.07399999999996</v>
      </c>
      <c r="L160" s="147"/>
      <c r="M160" s="152"/>
      <c r="N160" s="153"/>
      <c r="O160" s="153"/>
      <c r="P160" s="153"/>
      <c r="Q160" s="153"/>
      <c r="R160" s="153"/>
      <c r="S160" s="153"/>
      <c r="T160" s="154"/>
      <c r="AT160" s="149" t="s">
        <v>131</v>
      </c>
      <c r="AU160" s="149" t="s">
        <v>83</v>
      </c>
      <c r="AV160" s="13" t="s">
        <v>83</v>
      </c>
      <c r="AW160" s="13" t="s">
        <v>33</v>
      </c>
      <c r="AX160" s="13" t="s">
        <v>81</v>
      </c>
      <c r="AY160" s="149" t="s">
        <v>122</v>
      </c>
    </row>
    <row r="161" spans="1:65" s="13" customFormat="1">
      <c r="B161" s="147"/>
      <c r="D161" s="148" t="s">
        <v>131</v>
      </c>
      <c r="F161" s="150" t="s">
        <v>287</v>
      </c>
      <c r="H161" s="151">
        <v>1377.133</v>
      </c>
      <c r="L161" s="147"/>
      <c r="M161" s="152"/>
      <c r="N161" s="153"/>
      <c r="O161" s="153"/>
      <c r="P161" s="153"/>
      <c r="Q161" s="153"/>
      <c r="R161" s="153"/>
      <c r="S161" s="153"/>
      <c r="T161" s="154"/>
      <c r="AT161" s="149" t="s">
        <v>131</v>
      </c>
      <c r="AU161" s="149" t="s">
        <v>83</v>
      </c>
      <c r="AV161" s="13" t="s">
        <v>83</v>
      </c>
      <c r="AW161" s="13" t="s">
        <v>4</v>
      </c>
      <c r="AX161" s="13" t="s">
        <v>81</v>
      </c>
      <c r="AY161" s="149" t="s">
        <v>122</v>
      </c>
    </row>
    <row r="162" spans="1:65" s="2" customFormat="1" ht="37.9" customHeight="1">
      <c r="A162" s="29"/>
      <c r="B162" s="134"/>
      <c r="C162" s="135">
        <v>39</v>
      </c>
      <c r="D162" s="135" t="s">
        <v>124</v>
      </c>
      <c r="E162" s="136" t="s">
        <v>288</v>
      </c>
      <c r="F162" s="137" t="s">
        <v>289</v>
      </c>
      <c r="G162" s="138" t="s">
        <v>204</v>
      </c>
      <c r="H162" s="139">
        <v>418.85500000000002</v>
      </c>
      <c r="I162" s="140"/>
      <c r="J162" s="140">
        <f>ROUND(I162*H162,2)</f>
        <v>0</v>
      </c>
      <c r="K162" s="137" t="s">
        <v>128</v>
      </c>
      <c r="L162" s="30"/>
      <c r="M162" s="141" t="s">
        <v>3</v>
      </c>
      <c r="N162" s="142" t="s">
        <v>44</v>
      </c>
      <c r="O162" s="143">
        <v>0.435</v>
      </c>
      <c r="P162" s="143">
        <f>O162*H162</f>
        <v>182.20192500000002</v>
      </c>
      <c r="Q162" s="143">
        <v>0</v>
      </c>
      <c r="R162" s="143">
        <f>Q162*H162</f>
        <v>0</v>
      </c>
      <c r="S162" s="143">
        <v>0</v>
      </c>
      <c r="T162" s="144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5" t="s">
        <v>129</v>
      </c>
      <c r="AT162" s="145" t="s">
        <v>124</v>
      </c>
      <c r="AU162" s="145" t="s">
        <v>83</v>
      </c>
      <c r="AY162" s="17" t="s">
        <v>122</v>
      </c>
      <c r="BE162" s="146">
        <f>IF(N162="základní",J162,0)</f>
        <v>0</v>
      </c>
      <c r="BF162" s="146">
        <f>IF(N162="snížená",J162,0)</f>
        <v>0</v>
      </c>
      <c r="BG162" s="146">
        <f>IF(N162="zákl. přenesená",J162,0)</f>
        <v>0</v>
      </c>
      <c r="BH162" s="146">
        <f>IF(N162="sníž. přenesená",J162,0)</f>
        <v>0</v>
      </c>
      <c r="BI162" s="146">
        <f>IF(N162="nulová",J162,0)</f>
        <v>0</v>
      </c>
      <c r="BJ162" s="17" t="s">
        <v>81</v>
      </c>
      <c r="BK162" s="146">
        <f>ROUND(I162*H162,2)</f>
        <v>0</v>
      </c>
      <c r="BL162" s="17" t="s">
        <v>129</v>
      </c>
      <c r="BM162" s="145" t="s">
        <v>290</v>
      </c>
    </row>
    <row r="163" spans="1:65" s="13" customFormat="1">
      <c r="B163" s="147"/>
      <c r="D163" s="148" t="s">
        <v>131</v>
      </c>
      <c r="E163" s="149" t="s">
        <v>3</v>
      </c>
      <c r="F163" s="150" t="s">
        <v>291</v>
      </c>
      <c r="H163" s="151">
        <v>418.85500000000002</v>
      </c>
      <c r="L163" s="147"/>
      <c r="M163" s="152"/>
      <c r="N163" s="153"/>
      <c r="O163" s="153"/>
      <c r="P163" s="153"/>
      <c r="Q163" s="153"/>
      <c r="R163" s="153"/>
      <c r="S163" s="153"/>
      <c r="T163" s="154"/>
      <c r="AT163" s="149" t="s">
        <v>131</v>
      </c>
      <c r="AU163" s="149" t="s">
        <v>83</v>
      </c>
      <c r="AV163" s="13" t="s">
        <v>83</v>
      </c>
      <c r="AW163" s="13" t="s">
        <v>33</v>
      </c>
      <c r="AX163" s="13" t="s">
        <v>81</v>
      </c>
      <c r="AY163" s="149" t="s">
        <v>122</v>
      </c>
    </row>
    <row r="164" spans="1:65" s="2" customFormat="1" ht="16.5" customHeight="1">
      <c r="A164" s="29"/>
      <c r="B164" s="134"/>
      <c r="C164" s="162">
        <v>40</v>
      </c>
      <c r="D164" s="162" t="s">
        <v>282</v>
      </c>
      <c r="E164" s="163" t="s">
        <v>292</v>
      </c>
      <c r="F164" s="164" t="s">
        <v>293</v>
      </c>
      <c r="G164" s="165" t="s">
        <v>273</v>
      </c>
      <c r="H164" s="166">
        <v>599.48800000000006</v>
      </c>
      <c r="I164" s="167"/>
      <c r="J164" s="167">
        <f>ROUND(I164*H164,2)</f>
        <v>0</v>
      </c>
      <c r="K164" s="164" t="s">
        <v>128</v>
      </c>
      <c r="L164" s="168"/>
      <c r="M164" s="169" t="s">
        <v>3</v>
      </c>
      <c r="N164" s="170" t="s">
        <v>44</v>
      </c>
      <c r="O164" s="143">
        <v>0</v>
      </c>
      <c r="P164" s="143">
        <f>O164*H164</f>
        <v>0</v>
      </c>
      <c r="Q164" s="143">
        <v>1</v>
      </c>
      <c r="R164" s="143">
        <f>Q164*H164</f>
        <v>599.48800000000006</v>
      </c>
      <c r="S164" s="143">
        <v>0</v>
      </c>
      <c r="T164" s="144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5" t="s">
        <v>159</v>
      </c>
      <c r="AT164" s="145" t="s">
        <v>282</v>
      </c>
      <c r="AU164" s="145" t="s">
        <v>83</v>
      </c>
      <c r="AY164" s="17" t="s">
        <v>122</v>
      </c>
      <c r="BE164" s="146">
        <f>IF(N164="základní",J164,0)</f>
        <v>0</v>
      </c>
      <c r="BF164" s="146">
        <f>IF(N164="snížená",J164,0)</f>
        <v>0</v>
      </c>
      <c r="BG164" s="146">
        <f>IF(N164="zákl. přenesená",J164,0)</f>
        <v>0</v>
      </c>
      <c r="BH164" s="146">
        <f>IF(N164="sníž. přenesená",J164,0)</f>
        <v>0</v>
      </c>
      <c r="BI164" s="146">
        <f>IF(N164="nulová",J164,0)</f>
        <v>0</v>
      </c>
      <c r="BJ164" s="17" t="s">
        <v>81</v>
      </c>
      <c r="BK164" s="146">
        <f>ROUND(I164*H164,2)</f>
        <v>0</v>
      </c>
      <c r="BL164" s="17" t="s">
        <v>129</v>
      </c>
      <c r="BM164" s="145" t="s">
        <v>294</v>
      </c>
    </row>
    <row r="165" spans="1:65" s="13" customFormat="1">
      <c r="B165" s="147"/>
      <c r="D165" s="148" t="s">
        <v>131</v>
      </c>
      <c r="F165" s="150" t="s">
        <v>295</v>
      </c>
      <c r="H165" s="151">
        <v>699.48800000000006</v>
      </c>
      <c r="L165" s="147"/>
      <c r="M165" s="152"/>
      <c r="N165" s="153"/>
      <c r="O165" s="153"/>
      <c r="P165" s="153"/>
      <c r="Q165" s="153"/>
      <c r="R165" s="153"/>
      <c r="S165" s="153"/>
      <c r="T165" s="154"/>
      <c r="AT165" s="149" t="s">
        <v>131</v>
      </c>
      <c r="AU165" s="149" t="s">
        <v>83</v>
      </c>
      <c r="AV165" s="13" t="s">
        <v>83</v>
      </c>
      <c r="AW165" s="13" t="s">
        <v>4</v>
      </c>
      <c r="AX165" s="13" t="s">
        <v>81</v>
      </c>
      <c r="AY165" s="149" t="s">
        <v>122</v>
      </c>
    </row>
    <row r="166" spans="1:65" s="2" customFormat="1" ht="24.2" customHeight="1">
      <c r="A166" s="29"/>
      <c r="B166" s="134"/>
      <c r="C166" s="135">
        <v>41</v>
      </c>
      <c r="D166" s="135" t="s">
        <v>124</v>
      </c>
      <c r="E166" s="136" t="s">
        <v>296</v>
      </c>
      <c r="F166" s="137" t="s">
        <v>297</v>
      </c>
      <c r="G166" s="138" t="s">
        <v>127</v>
      </c>
      <c r="H166" s="139">
        <v>542.95000000000005</v>
      </c>
      <c r="I166" s="140"/>
      <c r="J166" s="140">
        <f>ROUND(I166*H166,2)</f>
        <v>0</v>
      </c>
      <c r="K166" s="137" t="s">
        <v>128</v>
      </c>
      <c r="L166" s="30"/>
      <c r="M166" s="141" t="s">
        <v>3</v>
      </c>
      <c r="N166" s="142" t="s">
        <v>44</v>
      </c>
      <c r="O166" s="143">
        <v>4.3999999999999997E-2</v>
      </c>
      <c r="P166" s="143">
        <f>O166*H166</f>
        <v>23.889800000000001</v>
      </c>
      <c r="Q166" s="143">
        <v>0</v>
      </c>
      <c r="R166" s="143">
        <f>Q166*H166</f>
        <v>0</v>
      </c>
      <c r="S166" s="143">
        <v>0</v>
      </c>
      <c r="T166" s="144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5" t="s">
        <v>129</v>
      </c>
      <c r="AT166" s="145" t="s">
        <v>124</v>
      </c>
      <c r="AU166" s="145" t="s">
        <v>83</v>
      </c>
      <c r="AY166" s="17" t="s">
        <v>122</v>
      </c>
      <c r="BE166" s="146">
        <f>IF(N166="základní",J166,0)</f>
        <v>0</v>
      </c>
      <c r="BF166" s="146">
        <f>IF(N166="snížená",J166,0)</f>
        <v>0</v>
      </c>
      <c r="BG166" s="146">
        <f>IF(N166="zákl. přenesená",J166,0)</f>
        <v>0</v>
      </c>
      <c r="BH166" s="146">
        <f>IF(N166="sníž. přenesená",J166,0)</f>
        <v>0</v>
      </c>
      <c r="BI166" s="146">
        <f>IF(N166="nulová",J166,0)</f>
        <v>0</v>
      </c>
      <c r="BJ166" s="17" t="s">
        <v>81</v>
      </c>
      <c r="BK166" s="146">
        <f>ROUND(I166*H166,2)</f>
        <v>0</v>
      </c>
      <c r="BL166" s="17" t="s">
        <v>129</v>
      </c>
      <c r="BM166" s="145" t="s">
        <v>298</v>
      </c>
    </row>
    <row r="167" spans="1:65" s="2" customFormat="1" ht="24.2" customHeight="1">
      <c r="A167" s="29"/>
      <c r="B167" s="134"/>
      <c r="C167" s="135">
        <v>42</v>
      </c>
      <c r="D167" s="135" t="s">
        <v>124</v>
      </c>
      <c r="E167" s="136" t="s">
        <v>299</v>
      </c>
      <c r="F167" s="137" t="s">
        <v>300</v>
      </c>
      <c r="G167" s="138" t="s">
        <v>127</v>
      </c>
      <c r="H167" s="139">
        <v>542.95000000000005</v>
      </c>
      <c r="I167" s="140"/>
      <c r="J167" s="140">
        <f>ROUND(I167*H167,2)</f>
        <v>0</v>
      </c>
      <c r="K167" s="137" t="s">
        <v>128</v>
      </c>
      <c r="L167" s="30"/>
      <c r="M167" s="141" t="s">
        <v>3</v>
      </c>
      <c r="N167" s="142" t="s">
        <v>44</v>
      </c>
      <c r="O167" s="143">
        <v>5.8000000000000003E-2</v>
      </c>
      <c r="P167" s="143">
        <f>O167*H167</f>
        <v>31.491100000000003</v>
      </c>
      <c r="Q167" s="143">
        <v>0</v>
      </c>
      <c r="R167" s="143">
        <f>Q167*H167</f>
        <v>0</v>
      </c>
      <c r="S167" s="143">
        <v>0</v>
      </c>
      <c r="T167" s="144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5" t="s">
        <v>129</v>
      </c>
      <c r="AT167" s="145" t="s">
        <v>124</v>
      </c>
      <c r="AU167" s="145" t="s">
        <v>83</v>
      </c>
      <c r="AY167" s="17" t="s">
        <v>122</v>
      </c>
      <c r="BE167" s="146">
        <f>IF(N167="základní",J167,0)</f>
        <v>0</v>
      </c>
      <c r="BF167" s="146">
        <f>IF(N167="snížená",J167,0)</f>
        <v>0</v>
      </c>
      <c r="BG167" s="146">
        <f>IF(N167="zákl. přenesená",J167,0)</f>
        <v>0</v>
      </c>
      <c r="BH167" s="146">
        <f>IF(N167="sníž. přenesená",J167,0)</f>
        <v>0</v>
      </c>
      <c r="BI167" s="146">
        <f>IF(N167="nulová",J167,0)</f>
        <v>0</v>
      </c>
      <c r="BJ167" s="17" t="s">
        <v>81</v>
      </c>
      <c r="BK167" s="146">
        <f>ROUND(I167*H167,2)</f>
        <v>0</v>
      </c>
      <c r="BL167" s="17" t="s">
        <v>129</v>
      </c>
      <c r="BM167" s="145" t="s">
        <v>301</v>
      </c>
    </row>
    <row r="168" spans="1:65" s="2" customFormat="1" ht="16.5" customHeight="1">
      <c r="A168" s="29"/>
      <c r="B168" s="134"/>
      <c r="C168" s="162">
        <v>43</v>
      </c>
      <c r="D168" s="162" t="s">
        <v>282</v>
      </c>
      <c r="E168" s="163" t="s">
        <v>302</v>
      </c>
      <c r="F168" s="164" t="s">
        <v>303</v>
      </c>
      <c r="G168" s="165" t="s">
        <v>304</v>
      </c>
      <c r="H168" s="166">
        <v>8.1440000000000001</v>
      </c>
      <c r="I168" s="167"/>
      <c r="J168" s="167">
        <f>ROUND(I168*H168,2)</f>
        <v>0</v>
      </c>
      <c r="K168" s="164" t="s">
        <v>128</v>
      </c>
      <c r="L168" s="168"/>
      <c r="M168" s="169" t="s">
        <v>3</v>
      </c>
      <c r="N168" s="170" t="s">
        <v>44</v>
      </c>
      <c r="O168" s="143">
        <v>0</v>
      </c>
      <c r="P168" s="143">
        <f>O168*H168</f>
        <v>0</v>
      </c>
      <c r="Q168" s="143">
        <v>1E-3</v>
      </c>
      <c r="R168" s="143">
        <f>Q168*H168</f>
        <v>8.1440000000000002E-3</v>
      </c>
      <c r="S168" s="143">
        <v>0</v>
      </c>
      <c r="T168" s="144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5" t="s">
        <v>159</v>
      </c>
      <c r="AT168" s="145" t="s">
        <v>282</v>
      </c>
      <c r="AU168" s="145" t="s">
        <v>83</v>
      </c>
      <c r="AY168" s="17" t="s">
        <v>122</v>
      </c>
      <c r="BE168" s="146">
        <f>IF(N168="základní",J168,0)</f>
        <v>0</v>
      </c>
      <c r="BF168" s="146">
        <f>IF(N168="snížená",J168,0)</f>
        <v>0</v>
      </c>
      <c r="BG168" s="146">
        <f>IF(N168="zákl. přenesená",J168,0)</f>
        <v>0</v>
      </c>
      <c r="BH168" s="146">
        <f>IF(N168="sníž. přenesená",J168,0)</f>
        <v>0</v>
      </c>
      <c r="BI168" s="146">
        <f>IF(N168="nulová",J168,0)</f>
        <v>0</v>
      </c>
      <c r="BJ168" s="17" t="s">
        <v>81</v>
      </c>
      <c r="BK168" s="146">
        <f>ROUND(I168*H168,2)</f>
        <v>0</v>
      </c>
      <c r="BL168" s="17" t="s">
        <v>129</v>
      </c>
      <c r="BM168" s="145" t="s">
        <v>305</v>
      </c>
    </row>
    <row r="169" spans="1:65" s="13" customFormat="1">
      <c r="B169" s="147"/>
      <c r="D169" s="148" t="s">
        <v>131</v>
      </c>
      <c r="F169" s="150" t="s">
        <v>306</v>
      </c>
      <c r="H169" s="151">
        <v>8.1440000000000001</v>
      </c>
      <c r="L169" s="147"/>
      <c r="M169" s="152"/>
      <c r="N169" s="153"/>
      <c r="O169" s="153"/>
      <c r="P169" s="153"/>
      <c r="Q169" s="153"/>
      <c r="R169" s="153"/>
      <c r="S169" s="153"/>
      <c r="T169" s="154"/>
      <c r="AT169" s="149" t="s">
        <v>131</v>
      </c>
      <c r="AU169" s="149" t="s">
        <v>83</v>
      </c>
      <c r="AV169" s="13" t="s">
        <v>83</v>
      </c>
      <c r="AW169" s="13" t="s">
        <v>4</v>
      </c>
      <c r="AX169" s="13" t="s">
        <v>81</v>
      </c>
      <c r="AY169" s="149" t="s">
        <v>122</v>
      </c>
    </row>
    <row r="170" spans="1:65" s="2" customFormat="1" ht="21.75" customHeight="1">
      <c r="A170" s="29"/>
      <c r="B170" s="134"/>
      <c r="C170" s="135">
        <v>44</v>
      </c>
      <c r="D170" s="135" t="s">
        <v>124</v>
      </c>
      <c r="E170" s="136" t="s">
        <v>307</v>
      </c>
      <c r="F170" s="137" t="s">
        <v>308</v>
      </c>
      <c r="G170" s="138" t="s">
        <v>127</v>
      </c>
      <c r="H170" s="139">
        <v>542.95000000000005</v>
      </c>
      <c r="I170" s="140"/>
      <c r="J170" s="140">
        <f>ROUND(I170*H170,2)</f>
        <v>0</v>
      </c>
      <c r="K170" s="137" t="s">
        <v>128</v>
      </c>
      <c r="L170" s="30"/>
      <c r="M170" s="141" t="s">
        <v>3</v>
      </c>
      <c r="N170" s="142" t="s">
        <v>44</v>
      </c>
      <c r="O170" s="143">
        <v>1.9E-2</v>
      </c>
      <c r="P170" s="143">
        <f>O170*H170</f>
        <v>10.316050000000001</v>
      </c>
      <c r="Q170" s="143">
        <v>0</v>
      </c>
      <c r="R170" s="143">
        <f>Q170*H170</f>
        <v>0</v>
      </c>
      <c r="S170" s="143">
        <v>0</v>
      </c>
      <c r="T170" s="144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5" t="s">
        <v>129</v>
      </c>
      <c r="AT170" s="145" t="s">
        <v>124</v>
      </c>
      <c r="AU170" s="145" t="s">
        <v>83</v>
      </c>
      <c r="AY170" s="17" t="s">
        <v>122</v>
      </c>
      <c r="BE170" s="146">
        <f>IF(N170="základní",J170,0)</f>
        <v>0</v>
      </c>
      <c r="BF170" s="146">
        <f>IF(N170="snížená",J170,0)</f>
        <v>0</v>
      </c>
      <c r="BG170" s="146">
        <f>IF(N170="zákl. přenesená",J170,0)</f>
        <v>0</v>
      </c>
      <c r="BH170" s="146">
        <f>IF(N170="sníž. přenesená",J170,0)</f>
        <v>0</v>
      </c>
      <c r="BI170" s="146">
        <f>IF(N170="nulová",J170,0)</f>
        <v>0</v>
      </c>
      <c r="BJ170" s="17" t="s">
        <v>81</v>
      </c>
      <c r="BK170" s="146">
        <f>ROUND(I170*H170,2)</f>
        <v>0</v>
      </c>
      <c r="BL170" s="17" t="s">
        <v>129</v>
      </c>
      <c r="BM170" s="145" t="s">
        <v>309</v>
      </c>
    </row>
    <row r="171" spans="1:65" s="2" customFormat="1" ht="21.75" customHeight="1">
      <c r="A171" s="29"/>
      <c r="B171" s="134"/>
      <c r="C171" s="135">
        <v>45</v>
      </c>
      <c r="D171" s="135" t="s">
        <v>124</v>
      </c>
      <c r="E171" s="136" t="s">
        <v>310</v>
      </c>
      <c r="F171" s="137" t="s">
        <v>311</v>
      </c>
      <c r="G171" s="138" t="s">
        <v>127</v>
      </c>
      <c r="H171" s="139">
        <v>333.4</v>
      </c>
      <c r="I171" s="140"/>
      <c r="J171" s="140">
        <f>ROUND(I171*H171,2)</f>
        <v>0</v>
      </c>
      <c r="K171" s="137" t="s">
        <v>128</v>
      </c>
      <c r="L171" s="30"/>
      <c r="M171" s="141" t="s">
        <v>3</v>
      </c>
      <c r="N171" s="142" t="s">
        <v>44</v>
      </c>
      <c r="O171" s="143">
        <v>2.5000000000000001E-2</v>
      </c>
      <c r="P171" s="143">
        <f>O171*H171</f>
        <v>8.3349999999999991</v>
      </c>
      <c r="Q171" s="143">
        <v>0</v>
      </c>
      <c r="R171" s="143">
        <f>Q171*H171</f>
        <v>0</v>
      </c>
      <c r="S171" s="143">
        <v>0</v>
      </c>
      <c r="T171" s="144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5" t="s">
        <v>129</v>
      </c>
      <c r="AT171" s="145" t="s">
        <v>124</v>
      </c>
      <c r="AU171" s="145" t="s">
        <v>83</v>
      </c>
      <c r="AY171" s="17" t="s">
        <v>122</v>
      </c>
      <c r="BE171" s="146">
        <f>IF(N171="základní",J171,0)</f>
        <v>0</v>
      </c>
      <c r="BF171" s="146">
        <f>IF(N171="snížená",J171,0)</f>
        <v>0</v>
      </c>
      <c r="BG171" s="146">
        <f>IF(N171="zákl. přenesená",J171,0)</f>
        <v>0</v>
      </c>
      <c r="BH171" s="146">
        <f>IF(N171="sníž. přenesená",J171,0)</f>
        <v>0</v>
      </c>
      <c r="BI171" s="146">
        <f>IF(N171="nulová",J171,0)</f>
        <v>0</v>
      </c>
      <c r="BJ171" s="17" t="s">
        <v>81</v>
      </c>
      <c r="BK171" s="146">
        <f>ROUND(I171*H171,2)</f>
        <v>0</v>
      </c>
      <c r="BL171" s="17" t="s">
        <v>129</v>
      </c>
      <c r="BM171" s="145" t="s">
        <v>312</v>
      </c>
    </row>
    <row r="172" spans="1:65" s="13" customFormat="1">
      <c r="B172" s="147"/>
      <c r="D172" s="148" t="s">
        <v>131</v>
      </c>
      <c r="E172" s="149" t="s">
        <v>3</v>
      </c>
      <c r="F172" s="150" t="s">
        <v>313</v>
      </c>
      <c r="H172" s="151">
        <v>333.4</v>
      </c>
      <c r="L172" s="147"/>
      <c r="M172" s="152"/>
      <c r="N172" s="153"/>
      <c r="O172" s="153"/>
      <c r="P172" s="153"/>
      <c r="Q172" s="153"/>
      <c r="R172" s="153"/>
      <c r="S172" s="153"/>
      <c r="T172" s="154"/>
      <c r="AT172" s="149" t="s">
        <v>131</v>
      </c>
      <c r="AU172" s="149" t="s">
        <v>83</v>
      </c>
      <c r="AV172" s="13" t="s">
        <v>83</v>
      </c>
      <c r="AW172" s="13" t="s">
        <v>33</v>
      </c>
      <c r="AX172" s="13" t="s">
        <v>81</v>
      </c>
      <c r="AY172" s="149" t="s">
        <v>122</v>
      </c>
    </row>
    <row r="173" spans="1:65" s="2" customFormat="1" ht="16.5" customHeight="1">
      <c r="A173" s="29"/>
      <c r="B173" s="134"/>
      <c r="C173" s="135">
        <v>46</v>
      </c>
      <c r="D173" s="135" t="s">
        <v>124</v>
      </c>
      <c r="E173" s="136" t="s">
        <v>314</v>
      </c>
      <c r="F173" s="137" t="s">
        <v>315</v>
      </c>
      <c r="G173" s="138" t="s">
        <v>127</v>
      </c>
      <c r="H173" s="139">
        <v>542.95000000000005</v>
      </c>
      <c r="I173" s="140"/>
      <c r="J173" s="140">
        <f>ROUND(I173*H173,2)</f>
        <v>0</v>
      </c>
      <c r="K173" s="137" t="s">
        <v>128</v>
      </c>
      <c r="L173" s="30"/>
      <c r="M173" s="141" t="s">
        <v>3</v>
      </c>
      <c r="N173" s="142" t="s">
        <v>44</v>
      </c>
      <c r="O173" s="143">
        <v>1.0999999999999999E-2</v>
      </c>
      <c r="P173" s="143">
        <f>O173*H173</f>
        <v>5.9724500000000003</v>
      </c>
      <c r="Q173" s="143">
        <v>0</v>
      </c>
      <c r="R173" s="143">
        <f>Q173*H173</f>
        <v>0</v>
      </c>
      <c r="S173" s="143">
        <v>0</v>
      </c>
      <c r="T173" s="144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45" t="s">
        <v>129</v>
      </c>
      <c r="AT173" s="145" t="s">
        <v>124</v>
      </c>
      <c r="AU173" s="145" t="s">
        <v>83</v>
      </c>
      <c r="AY173" s="17" t="s">
        <v>122</v>
      </c>
      <c r="BE173" s="146">
        <f>IF(N173="základní",J173,0)</f>
        <v>0</v>
      </c>
      <c r="BF173" s="146">
        <f>IF(N173="snížená",J173,0)</f>
        <v>0</v>
      </c>
      <c r="BG173" s="146">
        <f>IF(N173="zákl. přenesená",J173,0)</f>
        <v>0</v>
      </c>
      <c r="BH173" s="146">
        <f>IF(N173="sníž. přenesená",J173,0)</f>
        <v>0</v>
      </c>
      <c r="BI173" s="146">
        <f>IF(N173="nulová",J173,0)</f>
        <v>0</v>
      </c>
      <c r="BJ173" s="17" t="s">
        <v>81</v>
      </c>
      <c r="BK173" s="146">
        <f>ROUND(I173*H173,2)</f>
        <v>0</v>
      </c>
      <c r="BL173" s="17" t="s">
        <v>129</v>
      </c>
      <c r="BM173" s="145" t="s">
        <v>316</v>
      </c>
    </row>
    <row r="174" spans="1:65" s="12" customFormat="1" ht="22.9" customHeight="1">
      <c r="B174" s="122"/>
      <c r="D174" s="123" t="s">
        <v>72</v>
      </c>
      <c r="E174" s="132" t="s">
        <v>83</v>
      </c>
      <c r="F174" s="132" t="s">
        <v>317</v>
      </c>
      <c r="J174" s="133">
        <f>BK174</f>
        <v>0</v>
      </c>
      <c r="L174" s="122"/>
      <c r="M174" s="126"/>
      <c r="N174" s="127"/>
      <c r="O174" s="127"/>
      <c r="P174" s="128">
        <f>SUM(P175:P177)</f>
        <v>2.2560449999999999</v>
      </c>
      <c r="Q174" s="127"/>
      <c r="R174" s="128">
        <f>SUM(R175:R177)</f>
        <v>13.46166</v>
      </c>
      <c r="S174" s="127"/>
      <c r="T174" s="129">
        <f>SUM(T175:T177)</f>
        <v>0</v>
      </c>
      <c r="AR174" s="123" t="s">
        <v>81</v>
      </c>
      <c r="AT174" s="130" t="s">
        <v>72</v>
      </c>
      <c r="AU174" s="130" t="s">
        <v>81</v>
      </c>
      <c r="AY174" s="123" t="s">
        <v>122</v>
      </c>
      <c r="BK174" s="131">
        <f>SUM(BK175:BK177)</f>
        <v>0</v>
      </c>
    </row>
    <row r="175" spans="1:65" s="2" customFormat="1" ht="16.5" customHeight="1">
      <c r="A175" s="29"/>
      <c r="B175" s="134"/>
      <c r="C175" s="135">
        <v>47</v>
      </c>
      <c r="D175" s="135" t="s">
        <v>124</v>
      </c>
      <c r="E175" s="136" t="s">
        <v>318</v>
      </c>
      <c r="F175" s="137" t="s">
        <v>319</v>
      </c>
      <c r="G175" s="138" t="s">
        <v>127</v>
      </c>
      <c r="H175" s="139">
        <v>18.645</v>
      </c>
      <c r="I175" s="140"/>
      <c r="J175" s="140">
        <f>ROUND(I175*H175,2)</f>
        <v>0</v>
      </c>
      <c r="K175" s="137" t="s">
        <v>128</v>
      </c>
      <c r="L175" s="30"/>
      <c r="M175" s="141" t="s">
        <v>3</v>
      </c>
      <c r="N175" s="142" t="s">
        <v>44</v>
      </c>
      <c r="O175" s="143">
        <v>0.121</v>
      </c>
      <c r="P175" s="143">
        <f>O175*H175</f>
        <v>2.2560449999999999</v>
      </c>
      <c r="Q175" s="143">
        <v>0.108</v>
      </c>
      <c r="R175" s="143">
        <f>Q175*H175</f>
        <v>2.0136599999999998</v>
      </c>
      <c r="S175" s="143">
        <v>0</v>
      </c>
      <c r="T175" s="144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5" t="s">
        <v>129</v>
      </c>
      <c r="AT175" s="145" t="s">
        <v>124</v>
      </c>
      <c r="AU175" s="145" t="s">
        <v>83</v>
      </c>
      <c r="AY175" s="17" t="s">
        <v>122</v>
      </c>
      <c r="BE175" s="146">
        <f>IF(N175="základní",J175,0)</f>
        <v>0</v>
      </c>
      <c r="BF175" s="146">
        <f>IF(N175="snížená",J175,0)</f>
        <v>0</v>
      </c>
      <c r="BG175" s="146">
        <f>IF(N175="zákl. přenesená",J175,0)</f>
        <v>0</v>
      </c>
      <c r="BH175" s="146">
        <f>IF(N175="sníž. přenesená",J175,0)</f>
        <v>0</v>
      </c>
      <c r="BI175" s="146">
        <f>IF(N175="nulová",J175,0)</f>
        <v>0</v>
      </c>
      <c r="BJ175" s="17" t="s">
        <v>81</v>
      </c>
      <c r="BK175" s="146">
        <f>ROUND(I175*H175,2)</f>
        <v>0</v>
      </c>
      <c r="BL175" s="17" t="s">
        <v>129</v>
      </c>
      <c r="BM175" s="145" t="s">
        <v>320</v>
      </c>
    </row>
    <row r="176" spans="1:65" s="13" customFormat="1">
      <c r="B176" s="147"/>
      <c r="D176" s="148" t="s">
        <v>131</v>
      </c>
      <c r="E176" s="149" t="s">
        <v>3</v>
      </c>
      <c r="F176" s="150" t="s">
        <v>163</v>
      </c>
      <c r="H176" s="151">
        <v>18.645</v>
      </c>
      <c r="L176" s="147"/>
      <c r="M176" s="152"/>
      <c r="N176" s="153"/>
      <c r="O176" s="153"/>
      <c r="P176" s="153"/>
      <c r="Q176" s="153"/>
      <c r="R176" s="153"/>
      <c r="S176" s="153"/>
      <c r="T176" s="154"/>
      <c r="AT176" s="149" t="s">
        <v>131</v>
      </c>
      <c r="AU176" s="149" t="s">
        <v>83</v>
      </c>
      <c r="AV176" s="13" t="s">
        <v>83</v>
      </c>
      <c r="AW176" s="13" t="s">
        <v>33</v>
      </c>
      <c r="AX176" s="13" t="s">
        <v>81</v>
      </c>
      <c r="AY176" s="149" t="s">
        <v>122</v>
      </c>
    </row>
    <row r="177" spans="1:65" s="2" customFormat="1" ht="16.5" customHeight="1">
      <c r="A177" s="29"/>
      <c r="B177" s="134"/>
      <c r="C177" s="162">
        <v>48</v>
      </c>
      <c r="D177" s="162" t="s">
        <v>282</v>
      </c>
      <c r="E177" s="163" t="s">
        <v>321</v>
      </c>
      <c r="F177" s="164" t="s">
        <v>322</v>
      </c>
      <c r="G177" s="165" t="s">
        <v>192</v>
      </c>
      <c r="H177" s="166">
        <v>6</v>
      </c>
      <c r="I177" s="167"/>
      <c r="J177" s="167">
        <f>ROUND(I177*H177,2)</f>
        <v>0</v>
      </c>
      <c r="K177" s="164" t="s">
        <v>128</v>
      </c>
      <c r="L177" s="168"/>
      <c r="M177" s="169" t="s">
        <v>3</v>
      </c>
      <c r="N177" s="170" t="s">
        <v>44</v>
      </c>
      <c r="O177" s="143">
        <v>0</v>
      </c>
      <c r="P177" s="143">
        <f>O177*H177</f>
        <v>0</v>
      </c>
      <c r="Q177" s="143">
        <v>1.9079999999999999</v>
      </c>
      <c r="R177" s="143">
        <f>Q177*H177</f>
        <v>11.448</v>
      </c>
      <c r="S177" s="143">
        <v>0</v>
      </c>
      <c r="T177" s="144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5" t="s">
        <v>159</v>
      </c>
      <c r="AT177" s="145" t="s">
        <v>282</v>
      </c>
      <c r="AU177" s="145" t="s">
        <v>83</v>
      </c>
      <c r="AY177" s="17" t="s">
        <v>122</v>
      </c>
      <c r="BE177" s="146">
        <f>IF(N177="základní",J177,0)</f>
        <v>0</v>
      </c>
      <c r="BF177" s="146">
        <f>IF(N177="snížená",J177,0)</f>
        <v>0</v>
      </c>
      <c r="BG177" s="146">
        <f>IF(N177="zákl. přenesená",J177,0)</f>
        <v>0</v>
      </c>
      <c r="BH177" s="146">
        <f>IF(N177="sníž. přenesená",J177,0)</f>
        <v>0</v>
      </c>
      <c r="BI177" s="146">
        <f>IF(N177="nulová",J177,0)</f>
        <v>0</v>
      </c>
      <c r="BJ177" s="17" t="s">
        <v>81</v>
      </c>
      <c r="BK177" s="146">
        <f>ROUND(I177*H177,2)</f>
        <v>0</v>
      </c>
      <c r="BL177" s="17" t="s">
        <v>129</v>
      </c>
      <c r="BM177" s="145" t="s">
        <v>323</v>
      </c>
    </row>
    <row r="178" spans="1:65" s="12" customFormat="1" ht="22.9" customHeight="1">
      <c r="B178" s="122"/>
      <c r="D178" s="123" t="s">
        <v>72</v>
      </c>
      <c r="E178" s="132" t="s">
        <v>129</v>
      </c>
      <c r="F178" s="132" t="s">
        <v>324</v>
      </c>
      <c r="J178" s="133">
        <f>BK178</f>
        <v>0</v>
      </c>
      <c r="L178" s="122"/>
      <c r="M178" s="126"/>
      <c r="N178" s="127"/>
      <c r="O178" s="127"/>
      <c r="P178" s="128">
        <f>SUM(P179:P189)</f>
        <v>120.90533500000001</v>
      </c>
      <c r="Q178" s="127"/>
      <c r="R178" s="128">
        <f>SUM(R179:R189)</f>
        <v>0.85880000000000001</v>
      </c>
      <c r="S178" s="127"/>
      <c r="T178" s="129">
        <f>SUM(T179:T189)</f>
        <v>0</v>
      </c>
      <c r="AR178" s="123" t="s">
        <v>81</v>
      </c>
      <c r="AT178" s="130" t="s">
        <v>72</v>
      </c>
      <c r="AU178" s="130" t="s">
        <v>81</v>
      </c>
      <c r="AY178" s="123" t="s">
        <v>122</v>
      </c>
      <c r="BK178" s="131">
        <f>SUM(BK179:BK189)</f>
        <v>0</v>
      </c>
    </row>
    <row r="179" spans="1:65" s="2" customFormat="1" ht="16.5" customHeight="1">
      <c r="A179" s="29"/>
      <c r="B179" s="134"/>
      <c r="C179" s="135">
        <v>49</v>
      </c>
      <c r="D179" s="135" t="s">
        <v>124</v>
      </c>
      <c r="E179" s="136" t="s">
        <v>325</v>
      </c>
      <c r="F179" s="137" t="s">
        <v>326</v>
      </c>
      <c r="G179" s="138" t="s">
        <v>204</v>
      </c>
      <c r="H179" s="139">
        <v>84.51</v>
      </c>
      <c r="I179" s="140"/>
      <c r="J179" s="140">
        <f>ROUND(I179*H179,2)</f>
        <v>0</v>
      </c>
      <c r="K179" s="137" t="s">
        <v>128</v>
      </c>
      <c r="L179" s="30"/>
      <c r="M179" s="141" t="s">
        <v>3</v>
      </c>
      <c r="N179" s="142" t="s">
        <v>44</v>
      </c>
      <c r="O179" s="143">
        <v>1.3169999999999999</v>
      </c>
      <c r="P179" s="143">
        <f>O179*H179</f>
        <v>111.29967000000001</v>
      </c>
      <c r="Q179" s="143">
        <v>0</v>
      </c>
      <c r="R179" s="143">
        <f>Q179*H179</f>
        <v>0</v>
      </c>
      <c r="S179" s="143">
        <v>0</v>
      </c>
      <c r="T179" s="144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5" t="s">
        <v>129</v>
      </c>
      <c r="AT179" s="145" t="s">
        <v>124</v>
      </c>
      <c r="AU179" s="145" t="s">
        <v>83</v>
      </c>
      <c r="AY179" s="17" t="s">
        <v>122</v>
      </c>
      <c r="BE179" s="146">
        <f>IF(N179="základní",J179,0)</f>
        <v>0</v>
      </c>
      <c r="BF179" s="146">
        <f>IF(N179="snížená",J179,0)</f>
        <v>0</v>
      </c>
      <c r="BG179" s="146">
        <f>IF(N179="zákl. přenesená",J179,0)</f>
        <v>0</v>
      </c>
      <c r="BH179" s="146">
        <f>IF(N179="sníž. přenesená",J179,0)</f>
        <v>0</v>
      </c>
      <c r="BI179" s="146">
        <f>IF(N179="nulová",J179,0)</f>
        <v>0</v>
      </c>
      <c r="BJ179" s="17" t="s">
        <v>81</v>
      </c>
      <c r="BK179" s="146">
        <f>ROUND(I179*H179,2)</f>
        <v>0</v>
      </c>
      <c r="BL179" s="17" t="s">
        <v>129</v>
      </c>
      <c r="BM179" s="145" t="s">
        <v>327</v>
      </c>
    </row>
    <row r="180" spans="1:65" s="13" customFormat="1">
      <c r="B180" s="147"/>
      <c r="D180" s="148" t="s">
        <v>131</v>
      </c>
      <c r="E180" s="149" t="s">
        <v>3</v>
      </c>
      <c r="F180" s="150" t="s">
        <v>328</v>
      </c>
      <c r="H180" s="151">
        <v>84.51</v>
      </c>
      <c r="L180" s="147"/>
      <c r="M180" s="152"/>
      <c r="N180" s="153"/>
      <c r="O180" s="153"/>
      <c r="P180" s="153"/>
      <c r="Q180" s="153"/>
      <c r="R180" s="153"/>
      <c r="S180" s="153"/>
      <c r="T180" s="154"/>
      <c r="AT180" s="149" t="s">
        <v>131</v>
      </c>
      <c r="AU180" s="149" t="s">
        <v>83</v>
      </c>
      <c r="AV180" s="13" t="s">
        <v>83</v>
      </c>
      <c r="AW180" s="13" t="s">
        <v>33</v>
      </c>
      <c r="AX180" s="13" t="s">
        <v>81</v>
      </c>
      <c r="AY180" s="149" t="s">
        <v>122</v>
      </c>
    </row>
    <row r="181" spans="1:65" s="2" customFormat="1" ht="16.5" customHeight="1">
      <c r="A181" s="29"/>
      <c r="B181" s="134"/>
      <c r="C181" s="135">
        <v>50</v>
      </c>
      <c r="D181" s="135" t="s">
        <v>124</v>
      </c>
      <c r="E181" s="136" t="s">
        <v>329</v>
      </c>
      <c r="F181" s="137" t="s">
        <v>330</v>
      </c>
      <c r="G181" s="138" t="s">
        <v>192</v>
      </c>
      <c r="H181" s="139">
        <v>12</v>
      </c>
      <c r="I181" s="140"/>
      <c r="J181" s="140">
        <f>ROUND(I181*H181,2)</f>
        <v>0</v>
      </c>
      <c r="K181" s="137" t="s">
        <v>128</v>
      </c>
      <c r="L181" s="30"/>
      <c r="M181" s="141" t="s">
        <v>3</v>
      </c>
      <c r="N181" s="142" t="s">
        <v>44</v>
      </c>
      <c r="O181" s="143">
        <v>0.28000000000000003</v>
      </c>
      <c r="P181" s="143">
        <f>O181*H181</f>
        <v>3.3600000000000003</v>
      </c>
      <c r="Q181" s="143">
        <v>6.6E-3</v>
      </c>
      <c r="R181" s="143">
        <f>Q181*H181</f>
        <v>7.9199999999999993E-2</v>
      </c>
      <c r="S181" s="143">
        <v>0</v>
      </c>
      <c r="T181" s="144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45" t="s">
        <v>129</v>
      </c>
      <c r="AT181" s="145" t="s">
        <v>124</v>
      </c>
      <c r="AU181" s="145" t="s">
        <v>83</v>
      </c>
      <c r="AY181" s="17" t="s">
        <v>122</v>
      </c>
      <c r="BE181" s="146">
        <f>IF(N181="základní",J181,0)</f>
        <v>0</v>
      </c>
      <c r="BF181" s="146">
        <f>IF(N181="snížená",J181,0)</f>
        <v>0</v>
      </c>
      <c r="BG181" s="146">
        <f>IF(N181="zákl. přenesená",J181,0)</f>
        <v>0</v>
      </c>
      <c r="BH181" s="146">
        <f>IF(N181="sníž. přenesená",J181,0)</f>
        <v>0</v>
      </c>
      <c r="BI181" s="146">
        <f>IF(N181="nulová",J181,0)</f>
        <v>0</v>
      </c>
      <c r="BJ181" s="17" t="s">
        <v>81</v>
      </c>
      <c r="BK181" s="146">
        <f>ROUND(I181*H181,2)</f>
        <v>0</v>
      </c>
      <c r="BL181" s="17" t="s">
        <v>129</v>
      </c>
      <c r="BM181" s="145" t="s">
        <v>331</v>
      </c>
    </row>
    <row r="182" spans="1:65" s="13" customFormat="1">
      <c r="B182" s="147"/>
      <c r="D182" s="148" t="s">
        <v>131</v>
      </c>
      <c r="E182" s="149" t="s">
        <v>3</v>
      </c>
      <c r="F182" s="150" t="s">
        <v>332</v>
      </c>
      <c r="H182" s="151">
        <v>12</v>
      </c>
      <c r="L182" s="147"/>
      <c r="M182" s="152"/>
      <c r="N182" s="153"/>
      <c r="O182" s="153"/>
      <c r="P182" s="153"/>
      <c r="Q182" s="153"/>
      <c r="R182" s="153"/>
      <c r="S182" s="153"/>
      <c r="T182" s="154"/>
      <c r="AT182" s="149" t="s">
        <v>131</v>
      </c>
      <c r="AU182" s="149" t="s">
        <v>83</v>
      </c>
      <c r="AV182" s="13" t="s">
        <v>83</v>
      </c>
      <c r="AW182" s="13" t="s">
        <v>33</v>
      </c>
      <c r="AX182" s="13" t="s">
        <v>81</v>
      </c>
      <c r="AY182" s="149" t="s">
        <v>122</v>
      </c>
    </row>
    <row r="183" spans="1:65" s="2" customFormat="1" ht="16.5" customHeight="1">
      <c r="A183" s="29"/>
      <c r="B183" s="134"/>
      <c r="C183" s="162">
        <v>51</v>
      </c>
      <c r="D183" s="162" t="s">
        <v>282</v>
      </c>
      <c r="E183" s="163" t="s">
        <v>333</v>
      </c>
      <c r="F183" s="164" t="s">
        <v>334</v>
      </c>
      <c r="G183" s="165" t="s">
        <v>192</v>
      </c>
      <c r="H183" s="166">
        <v>1</v>
      </c>
      <c r="I183" s="167"/>
      <c r="J183" s="167">
        <f t="shared" ref="J183:J188" si="10">ROUND(I183*H183,2)</f>
        <v>0</v>
      </c>
      <c r="K183" s="164" t="s">
        <v>128</v>
      </c>
      <c r="L183" s="168"/>
      <c r="M183" s="169" t="s">
        <v>3</v>
      </c>
      <c r="N183" s="170" t="s">
        <v>44</v>
      </c>
      <c r="O183" s="143">
        <v>0</v>
      </c>
      <c r="P183" s="143">
        <f t="shared" ref="P183:P188" si="11">O183*H183</f>
        <v>0</v>
      </c>
      <c r="Q183" s="143">
        <v>2.8000000000000001E-2</v>
      </c>
      <c r="R183" s="143">
        <f t="shared" ref="R183:R188" si="12">Q183*H183</f>
        <v>2.8000000000000001E-2</v>
      </c>
      <c r="S183" s="143">
        <v>0</v>
      </c>
      <c r="T183" s="144">
        <f t="shared" ref="T183:T188" si="1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45" t="s">
        <v>159</v>
      </c>
      <c r="AT183" s="145" t="s">
        <v>282</v>
      </c>
      <c r="AU183" s="145" t="s">
        <v>83</v>
      </c>
      <c r="AY183" s="17" t="s">
        <v>122</v>
      </c>
      <c r="BE183" s="146">
        <f t="shared" ref="BE183:BE188" si="14">IF(N183="základní",J183,0)</f>
        <v>0</v>
      </c>
      <c r="BF183" s="146">
        <f t="shared" ref="BF183:BF188" si="15">IF(N183="snížená",J183,0)</f>
        <v>0</v>
      </c>
      <c r="BG183" s="146">
        <f t="shared" ref="BG183:BG188" si="16">IF(N183="zákl. přenesená",J183,0)</f>
        <v>0</v>
      </c>
      <c r="BH183" s="146">
        <f t="shared" ref="BH183:BH188" si="17">IF(N183="sníž. přenesená",J183,0)</f>
        <v>0</v>
      </c>
      <c r="BI183" s="146">
        <f t="shared" ref="BI183:BI188" si="18">IF(N183="nulová",J183,0)</f>
        <v>0</v>
      </c>
      <c r="BJ183" s="17" t="s">
        <v>81</v>
      </c>
      <c r="BK183" s="146">
        <f t="shared" ref="BK183:BK188" si="19">ROUND(I183*H183,2)</f>
        <v>0</v>
      </c>
      <c r="BL183" s="17" t="s">
        <v>129</v>
      </c>
      <c r="BM183" s="145" t="s">
        <v>335</v>
      </c>
    </row>
    <row r="184" spans="1:65" s="2" customFormat="1" ht="16.5" customHeight="1">
      <c r="A184" s="29"/>
      <c r="B184" s="134"/>
      <c r="C184" s="162">
        <v>52</v>
      </c>
      <c r="D184" s="162" t="s">
        <v>282</v>
      </c>
      <c r="E184" s="163" t="s">
        <v>336</v>
      </c>
      <c r="F184" s="164" t="s">
        <v>337</v>
      </c>
      <c r="G184" s="165" t="s">
        <v>192</v>
      </c>
      <c r="H184" s="166">
        <v>3</v>
      </c>
      <c r="I184" s="167"/>
      <c r="J184" s="167">
        <f t="shared" si="10"/>
        <v>0</v>
      </c>
      <c r="K184" s="164" t="s">
        <v>128</v>
      </c>
      <c r="L184" s="168"/>
      <c r="M184" s="169" t="s">
        <v>3</v>
      </c>
      <c r="N184" s="170" t="s">
        <v>44</v>
      </c>
      <c r="O184" s="143">
        <v>0</v>
      </c>
      <c r="P184" s="143">
        <f t="shared" si="11"/>
        <v>0</v>
      </c>
      <c r="Q184" s="143">
        <v>0.04</v>
      </c>
      <c r="R184" s="143">
        <f t="shared" si="12"/>
        <v>0.12</v>
      </c>
      <c r="S184" s="143">
        <v>0</v>
      </c>
      <c r="T184" s="144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5" t="s">
        <v>159</v>
      </c>
      <c r="AT184" s="145" t="s">
        <v>282</v>
      </c>
      <c r="AU184" s="145" t="s">
        <v>83</v>
      </c>
      <c r="AY184" s="17" t="s">
        <v>122</v>
      </c>
      <c r="BE184" s="146">
        <f t="shared" si="14"/>
        <v>0</v>
      </c>
      <c r="BF184" s="146">
        <f t="shared" si="15"/>
        <v>0</v>
      </c>
      <c r="BG184" s="146">
        <f t="shared" si="16"/>
        <v>0</v>
      </c>
      <c r="BH184" s="146">
        <f t="shared" si="17"/>
        <v>0</v>
      </c>
      <c r="BI184" s="146">
        <f t="shared" si="18"/>
        <v>0</v>
      </c>
      <c r="BJ184" s="17" t="s">
        <v>81</v>
      </c>
      <c r="BK184" s="146">
        <f t="shared" si="19"/>
        <v>0</v>
      </c>
      <c r="BL184" s="17" t="s">
        <v>129</v>
      </c>
      <c r="BM184" s="145" t="s">
        <v>338</v>
      </c>
    </row>
    <row r="185" spans="1:65" s="2" customFormat="1" ht="16.5" customHeight="1">
      <c r="A185" s="29"/>
      <c r="B185" s="134"/>
      <c r="C185" s="162">
        <v>53</v>
      </c>
      <c r="D185" s="162" t="s">
        <v>282</v>
      </c>
      <c r="E185" s="163" t="s">
        <v>339</v>
      </c>
      <c r="F185" s="164" t="s">
        <v>340</v>
      </c>
      <c r="G185" s="165" t="s">
        <v>192</v>
      </c>
      <c r="H185" s="166">
        <v>8</v>
      </c>
      <c r="I185" s="167"/>
      <c r="J185" s="167">
        <f t="shared" si="10"/>
        <v>0</v>
      </c>
      <c r="K185" s="164" t="s">
        <v>128</v>
      </c>
      <c r="L185" s="168"/>
      <c r="M185" s="169" t="s">
        <v>3</v>
      </c>
      <c r="N185" s="170" t="s">
        <v>44</v>
      </c>
      <c r="O185" s="143">
        <v>0</v>
      </c>
      <c r="P185" s="143">
        <f t="shared" si="11"/>
        <v>0</v>
      </c>
      <c r="Q185" s="143">
        <v>6.8000000000000005E-2</v>
      </c>
      <c r="R185" s="143">
        <f t="shared" si="12"/>
        <v>0.54400000000000004</v>
      </c>
      <c r="S185" s="143">
        <v>0</v>
      </c>
      <c r="T185" s="144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45" t="s">
        <v>159</v>
      </c>
      <c r="AT185" s="145" t="s">
        <v>282</v>
      </c>
      <c r="AU185" s="145" t="s">
        <v>83</v>
      </c>
      <c r="AY185" s="17" t="s">
        <v>122</v>
      </c>
      <c r="BE185" s="146">
        <f t="shared" si="14"/>
        <v>0</v>
      </c>
      <c r="BF185" s="146">
        <f t="shared" si="15"/>
        <v>0</v>
      </c>
      <c r="BG185" s="146">
        <f t="shared" si="16"/>
        <v>0</v>
      </c>
      <c r="BH185" s="146">
        <f t="shared" si="17"/>
        <v>0</v>
      </c>
      <c r="BI185" s="146">
        <f t="shared" si="18"/>
        <v>0</v>
      </c>
      <c r="BJ185" s="17" t="s">
        <v>81</v>
      </c>
      <c r="BK185" s="146">
        <f t="shared" si="19"/>
        <v>0</v>
      </c>
      <c r="BL185" s="17" t="s">
        <v>129</v>
      </c>
      <c r="BM185" s="145" t="s">
        <v>341</v>
      </c>
    </row>
    <row r="186" spans="1:65" s="2" customFormat="1" ht="21.75" customHeight="1">
      <c r="A186" s="29"/>
      <c r="B186" s="134"/>
      <c r="C186" s="135">
        <v>54</v>
      </c>
      <c r="D186" s="135" t="s">
        <v>124</v>
      </c>
      <c r="E186" s="136" t="s">
        <v>342</v>
      </c>
      <c r="F186" s="137" t="s">
        <v>343</v>
      </c>
      <c r="G186" s="138" t="s">
        <v>192</v>
      </c>
      <c r="H186" s="139">
        <v>1</v>
      </c>
      <c r="I186" s="140"/>
      <c r="J186" s="140">
        <f t="shared" si="10"/>
        <v>0</v>
      </c>
      <c r="K186" s="137" t="s">
        <v>128</v>
      </c>
      <c r="L186" s="30"/>
      <c r="M186" s="141" t="s">
        <v>3</v>
      </c>
      <c r="N186" s="142" t="s">
        <v>44</v>
      </c>
      <c r="O186" s="143">
        <v>0.56000000000000005</v>
      </c>
      <c r="P186" s="143">
        <f t="shared" si="11"/>
        <v>0.56000000000000005</v>
      </c>
      <c r="Q186" s="143">
        <v>6.6E-3</v>
      </c>
      <c r="R186" s="143">
        <f t="shared" si="12"/>
        <v>6.6E-3</v>
      </c>
      <c r="S186" s="143">
        <v>0</v>
      </c>
      <c r="T186" s="144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45" t="s">
        <v>129</v>
      </c>
      <c r="AT186" s="145" t="s">
        <v>124</v>
      </c>
      <c r="AU186" s="145" t="s">
        <v>83</v>
      </c>
      <c r="AY186" s="17" t="s">
        <v>122</v>
      </c>
      <c r="BE186" s="146">
        <f t="shared" si="14"/>
        <v>0</v>
      </c>
      <c r="BF186" s="146">
        <f t="shared" si="15"/>
        <v>0</v>
      </c>
      <c r="BG186" s="146">
        <f t="shared" si="16"/>
        <v>0</v>
      </c>
      <c r="BH186" s="146">
        <f t="shared" si="17"/>
        <v>0</v>
      </c>
      <c r="BI186" s="146">
        <f t="shared" si="18"/>
        <v>0</v>
      </c>
      <c r="BJ186" s="17" t="s">
        <v>81</v>
      </c>
      <c r="BK186" s="146">
        <f t="shared" si="19"/>
        <v>0</v>
      </c>
      <c r="BL186" s="17" t="s">
        <v>129</v>
      </c>
      <c r="BM186" s="145" t="s">
        <v>344</v>
      </c>
    </row>
    <row r="187" spans="1:65" s="2" customFormat="1" ht="16.5" customHeight="1">
      <c r="A187" s="29"/>
      <c r="B187" s="134"/>
      <c r="C187" s="162">
        <v>55</v>
      </c>
      <c r="D187" s="162" t="s">
        <v>282</v>
      </c>
      <c r="E187" s="163" t="s">
        <v>345</v>
      </c>
      <c r="F187" s="164" t="s">
        <v>346</v>
      </c>
      <c r="G187" s="165" t="s">
        <v>192</v>
      </c>
      <c r="H187" s="166">
        <v>1</v>
      </c>
      <c r="I187" s="167"/>
      <c r="J187" s="167">
        <f t="shared" si="10"/>
        <v>0</v>
      </c>
      <c r="K187" s="164" t="s">
        <v>128</v>
      </c>
      <c r="L187" s="168"/>
      <c r="M187" s="169" t="s">
        <v>3</v>
      </c>
      <c r="N187" s="170" t="s">
        <v>44</v>
      </c>
      <c r="O187" s="143">
        <v>0</v>
      </c>
      <c r="P187" s="143">
        <f t="shared" si="11"/>
        <v>0</v>
      </c>
      <c r="Q187" s="143">
        <v>8.1000000000000003E-2</v>
      </c>
      <c r="R187" s="143">
        <f t="shared" si="12"/>
        <v>8.1000000000000003E-2</v>
      </c>
      <c r="S187" s="143">
        <v>0</v>
      </c>
      <c r="T187" s="144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5" t="s">
        <v>159</v>
      </c>
      <c r="AT187" s="145" t="s">
        <v>282</v>
      </c>
      <c r="AU187" s="145" t="s">
        <v>83</v>
      </c>
      <c r="AY187" s="17" t="s">
        <v>122</v>
      </c>
      <c r="BE187" s="146">
        <f t="shared" si="14"/>
        <v>0</v>
      </c>
      <c r="BF187" s="146">
        <f t="shared" si="15"/>
        <v>0</v>
      </c>
      <c r="BG187" s="146">
        <f t="shared" si="16"/>
        <v>0</v>
      </c>
      <c r="BH187" s="146">
        <f t="shared" si="17"/>
        <v>0</v>
      </c>
      <c r="BI187" s="146">
        <f t="shared" si="18"/>
        <v>0</v>
      </c>
      <c r="BJ187" s="17" t="s">
        <v>81</v>
      </c>
      <c r="BK187" s="146">
        <f t="shared" si="19"/>
        <v>0</v>
      </c>
      <c r="BL187" s="17" t="s">
        <v>129</v>
      </c>
      <c r="BM187" s="145" t="s">
        <v>347</v>
      </c>
    </row>
    <row r="188" spans="1:65" s="2" customFormat="1" ht="24.2" customHeight="1">
      <c r="A188" s="29"/>
      <c r="B188" s="134"/>
      <c r="C188" s="135">
        <v>56</v>
      </c>
      <c r="D188" s="135" t="s">
        <v>124</v>
      </c>
      <c r="E188" s="136" t="s">
        <v>348</v>
      </c>
      <c r="F188" s="137" t="s">
        <v>349</v>
      </c>
      <c r="G188" s="138" t="s">
        <v>204</v>
      </c>
      <c r="H188" s="139">
        <v>3.8809999999999998</v>
      </c>
      <c r="I188" s="140"/>
      <c r="J188" s="140">
        <f t="shared" si="10"/>
        <v>0</v>
      </c>
      <c r="K188" s="137" t="s">
        <v>128</v>
      </c>
      <c r="L188" s="30"/>
      <c r="M188" s="141" t="s">
        <v>3</v>
      </c>
      <c r="N188" s="142" t="s">
        <v>44</v>
      </c>
      <c r="O188" s="143">
        <v>1.4650000000000001</v>
      </c>
      <c r="P188" s="143">
        <f t="shared" si="11"/>
        <v>5.6856650000000002</v>
      </c>
      <c r="Q188" s="143">
        <v>0</v>
      </c>
      <c r="R188" s="143">
        <f t="shared" si="12"/>
        <v>0</v>
      </c>
      <c r="S188" s="143">
        <v>0</v>
      </c>
      <c r="T188" s="144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45" t="s">
        <v>129</v>
      </c>
      <c r="AT188" s="145" t="s">
        <v>124</v>
      </c>
      <c r="AU188" s="145" t="s">
        <v>83</v>
      </c>
      <c r="AY188" s="17" t="s">
        <v>122</v>
      </c>
      <c r="BE188" s="146">
        <f t="shared" si="14"/>
        <v>0</v>
      </c>
      <c r="BF188" s="146">
        <f t="shared" si="15"/>
        <v>0</v>
      </c>
      <c r="BG188" s="146">
        <f t="shared" si="16"/>
        <v>0</v>
      </c>
      <c r="BH188" s="146">
        <f t="shared" si="17"/>
        <v>0</v>
      </c>
      <c r="BI188" s="146">
        <f t="shared" si="18"/>
        <v>0</v>
      </c>
      <c r="BJ188" s="17" t="s">
        <v>81</v>
      </c>
      <c r="BK188" s="146">
        <f t="shared" si="19"/>
        <v>0</v>
      </c>
      <c r="BL188" s="17" t="s">
        <v>129</v>
      </c>
      <c r="BM188" s="145" t="s">
        <v>350</v>
      </c>
    </row>
    <row r="189" spans="1:65" s="13" customFormat="1">
      <c r="B189" s="147"/>
      <c r="D189" s="148" t="s">
        <v>131</v>
      </c>
      <c r="E189" s="149" t="s">
        <v>3</v>
      </c>
      <c r="F189" s="150" t="s">
        <v>351</v>
      </c>
      <c r="H189" s="151">
        <v>3.8809999999999998</v>
      </c>
      <c r="L189" s="147"/>
      <c r="M189" s="152"/>
      <c r="N189" s="153"/>
      <c r="O189" s="153"/>
      <c r="P189" s="153"/>
      <c r="Q189" s="153"/>
      <c r="R189" s="153"/>
      <c r="S189" s="153"/>
      <c r="T189" s="154"/>
      <c r="AT189" s="149" t="s">
        <v>131</v>
      </c>
      <c r="AU189" s="149" t="s">
        <v>83</v>
      </c>
      <c r="AV189" s="13" t="s">
        <v>83</v>
      </c>
      <c r="AW189" s="13" t="s">
        <v>33</v>
      </c>
      <c r="AX189" s="13" t="s">
        <v>81</v>
      </c>
      <c r="AY189" s="149" t="s">
        <v>122</v>
      </c>
    </row>
    <row r="190" spans="1:65" s="12" customFormat="1" ht="22.9" customHeight="1">
      <c r="B190" s="122"/>
      <c r="D190" s="123" t="s">
        <v>72</v>
      </c>
      <c r="E190" s="132" t="s">
        <v>144</v>
      </c>
      <c r="F190" s="132" t="s">
        <v>352</v>
      </c>
      <c r="J190" s="133">
        <f>BK190</f>
        <v>0</v>
      </c>
      <c r="L190" s="122"/>
      <c r="M190" s="126"/>
      <c r="N190" s="127"/>
      <c r="O190" s="127"/>
      <c r="P190" s="128">
        <f>SUM(P191:P205)</f>
        <v>38.780099999999997</v>
      </c>
      <c r="Q190" s="127"/>
      <c r="R190" s="128">
        <f>SUM(R191:R205)</f>
        <v>2.5718000000000001</v>
      </c>
      <c r="S190" s="127"/>
      <c r="T190" s="129">
        <f>SUM(T191:T205)</f>
        <v>0</v>
      </c>
      <c r="AR190" s="123" t="s">
        <v>81</v>
      </c>
      <c r="AT190" s="130" t="s">
        <v>72</v>
      </c>
      <c r="AU190" s="130" t="s">
        <v>81</v>
      </c>
      <c r="AY190" s="123" t="s">
        <v>122</v>
      </c>
      <c r="BK190" s="131">
        <f>SUM(BK191:BK205)</f>
        <v>0</v>
      </c>
    </row>
    <row r="191" spans="1:65" s="2" customFormat="1" ht="16.5" customHeight="1">
      <c r="A191" s="29"/>
      <c r="B191" s="134"/>
      <c r="C191" s="135">
        <v>57</v>
      </c>
      <c r="D191" s="135" t="s">
        <v>124</v>
      </c>
      <c r="E191" s="136" t="s">
        <v>353</v>
      </c>
      <c r="F191" s="137" t="s">
        <v>354</v>
      </c>
      <c r="G191" s="138" t="s">
        <v>127</v>
      </c>
      <c r="H191" s="139">
        <v>311.89999999999998</v>
      </c>
      <c r="I191" s="140"/>
      <c r="J191" s="140">
        <f>ROUND(I191*H191,2)</f>
        <v>0</v>
      </c>
      <c r="K191" s="137" t="s">
        <v>128</v>
      </c>
      <c r="L191" s="30"/>
      <c r="M191" s="141" t="s">
        <v>3</v>
      </c>
      <c r="N191" s="142" t="s">
        <v>44</v>
      </c>
      <c r="O191" s="143">
        <v>2.9000000000000001E-2</v>
      </c>
      <c r="P191" s="143">
        <f>O191*H191</f>
        <v>9.0450999999999997</v>
      </c>
      <c r="Q191" s="143">
        <v>0</v>
      </c>
      <c r="R191" s="143">
        <f>Q191*H191</f>
        <v>0</v>
      </c>
      <c r="S191" s="143">
        <v>0</v>
      </c>
      <c r="T191" s="144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45" t="s">
        <v>129</v>
      </c>
      <c r="AT191" s="145" t="s">
        <v>124</v>
      </c>
      <c r="AU191" s="145" t="s">
        <v>83</v>
      </c>
      <c r="AY191" s="17" t="s">
        <v>122</v>
      </c>
      <c r="BE191" s="146">
        <f>IF(N191="základní",J191,0)</f>
        <v>0</v>
      </c>
      <c r="BF191" s="146">
        <f>IF(N191="snížená",J191,0)</f>
        <v>0</v>
      </c>
      <c r="BG191" s="146">
        <f>IF(N191="zákl. přenesená",J191,0)</f>
        <v>0</v>
      </c>
      <c r="BH191" s="146">
        <f>IF(N191="sníž. přenesená",J191,0)</f>
        <v>0</v>
      </c>
      <c r="BI191" s="146">
        <f>IF(N191="nulová",J191,0)</f>
        <v>0</v>
      </c>
      <c r="BJ191" s="17" t="s">
        <v>81</v>
      </c>
      <c r="BK191" s="146">
        <f>ROUND(I191*H191,2)</f>
        <v>0</v>
      </c>
      <c r="BL191" s="17" t="s">
        <v>129</v>
      </c>
      <c r="BM191" s="145" t="s">
        <v>355</v>
      </c>
    </row>
    <row r="192" spans="1:65" s="13" customFormat="1">
      <c r="B192" s="147"/>
      <c r="D192" s="148" t="s">
        <v>131</v>
      </c>
      <c r="E192" s="149" t="s">
        <v>3</v>
      </c>
      <c r="F192" s="150" t="s">
        <v>356</v>
      </c>
      <c r="H192" s="151">
        <v>311.89999999999998</v>
      </c>
      <c r="L192" s="147"/>
      <c r="M192" s="152"/>
      <c r="N192" s="153"/>
      <c r="O192" s="153"/>
      <c r="P192" s="153"/>
      <c r="Q192" s="153"/>
      <c r="R192" s="153"/>
      <c r="S192" s="153"/>
      <c r="T192" s="154"/>
      <c r="AT192" s="149" t="s">
        <v>131</v>
      </c>
      <c r="AU192" s="149" t="s">
        <v>83</v>
      </c>
      <c r="AV192" s="13" t="s">
        <v>83</v>
      </c>
      <c r="AW192" s="13" t="s">
        <v>33</v>
      </c>
      <c r="AX192" s="13" t="s">
        <v>81</v>
      </c>
      <c r="AY192" s="149" t="s">
        <v>122</v>
      </c>
    </row>
    <row r="193" spans="1:65" s="2" customFormat="1" ht="16.5" customHeight="1">
      <c r="A193" s="29"/>
      <c r="B193" s="134"/>
      <c r="C193" s="135">
        <v>58</v>
      </c>
      <c r="D193" s="135" t="s">
        <v>124</v>
      </c>
      <c r="E193" s="136" t="s">
        <v>357</v>
      </c>
      <c r="F193" s="137" t="s">
        <v>358</v>
      </c>
      <c r="G193" s="138" t="s">
        <v>127</v>
      </c>
      <c r="H193" s="139">
        <v>21.5</v>
      </c>
      <c r="I193" s="140"/>
      <c r="J193" s="140">
        <f>ROUND(I193*H193,2)</f>
        <v>0</v>
      </c>
      <c r="K193" s="137" t="s">
        <v>128</v>
      </c>
      <c r="L193" s="30"/>
      <c r="M193" s="141" t="s">
        <v>3</v>
      </c>
      <c r="N193" s="142" t="s">
        <v>44</v>
      </c>
      <c r="O193" s="143">
        <v>3.1E-2</v>
      </c>
      <c r="P193" s="143">
        <f>O193*H193</f>
        <v>0.66649999999999998</v>
      </c>
      <c r="Q193" s="143">
        <v>0</v>
      </c>
      <c r="R193" s="143">
        <f>Q193*H193</f>
        <v>0</v>
      </c>
      <c r="S193" s="143">
        <v>0</v>
      </c>
      <c r="T193" s="144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45" t="s">
        <v>129</v>
      </c>
      <c r="AT193" s="145" t="s">
        <v>124</v>
      </c>
      <c r="AU193" s="145" t="s">
        <v>83</v>
      </c>
      <c r="AY193" s="17" t="s">
        <v>122</v>
      </c>
      <c r="BE193" s="146">
        <f>IF(N193="základní",J193,0)</f>
        <v>0</v>
      </c>
      <c r="BF193" s="146">
        <f>IF(N193="snížená",J193,0)</f>
        <v>0</v>
      </c>
      <c r="BG193" s="146">
        <f>IF(N193="zákl. přenesená",J193,0)</f>
        <v>0</v>
      </c>
      <c r="BH193" s="146">
        <f>IF(N193="sníž. přenesená",J193,0)</f>
        <v>0</v>
      </c>
      <c r="BI193" s="146">
        <f>IF(N193="nulová",J193,0)</f>
        <v>0</v>
      </c>
      <c r="BJ193" s="17" t="s">
        <v>81</v>
      </c>
      <c r="BK193" s="146">
        <f>ROUND(I193*H193,2)</f>
        <v>0</v>
      </c>
      <c r="BL193" s="17" t="s">
        <v>129</v>
      </c>
      <c r="BM193" s="145" t="s">
        <v>359</v>
      </c>
    </row>
    <row r="194" spans="1:65" s="2" customFormat="1" ht="24.2" customHeight="1">
      <c r="A194" s="29"/>
      <c r="B194" s="134"/>
      <c r="C194" s="135">
        <v>59</v>
      </c>
      <c r="D194" s="135" t="s">
        <v>124</v>
      </c>
      <c r="E194" s="136" t="s">
        <v>360</v>
      </c>
      <c r="F194" s="137" t="s">
        <v>361</v>
      </c>
      <c r="G194" s="138" t="s">
        <v>127</v>
      </c>
      <c r="H194" s="139">
        <v>32.25</v>
      </c>
      <c r="I194" s="140"/>
      <c r="J194" s="140">
        <f>ROUND(I194*H194,2)</f>
        <v>0</v>
      </c>
      <c r="K194" s="137" t="s">
        <v>128</v>
      </c>
      <c r="L194" s="30"/>
      <c r="M194" s="141" t="s">
        <v>3</v>
      </c>
      <c r="N194" s="142" t="s">
        <v>44</v>
      </c>
      <c r="O194" s="143">
        <v>3.5000000000000003E-2</v>
      </c>
      <c r="P194" s="143">
        <f>O194*H194</f>
        <v>1.1287500000000001</v>
      </c>
      <c r="Q194" s="143">
        <v>0</v>
      </c>
      <c r="R194" s="143">
        <f>Q194*H194</f>
        <v>0</v>
      </c>
      <c r="S194" s="143">
        <v>0</v>
      </c>
      <c r="T194" s="144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45" t="s">
        <v>129</v>
      </c>
      <c r="AT194" s="145" t="s">
        <v>124</v>
      </c>
      <c r="AU194" s="145" t="s">
        <v>83</v>
      </c>
      <c r="AY194" s="17" t="s">
        <v>122</v>
      </c>
      <c r="BE194" s="146">
        <f>IF(N194="základní",J194,0)</f>
        <v>0</v>
      </c>
      <c r="BF194" s="146">
        <f>IF(N194="snížená",J194,0)</f>
        <v>0</v>
      </c>
      <c r="BG194" s="146">
        <f>IF(N194="zákl. přenesená",J194,0)</f>
        <v>0</v>
      </c>
      <c r="BH194" s="146">
        <f>IF(N194="sníž. přenesená",J194,0)</f>
        <v>0</v>
      </c>
      <c r="BI194" s="146">
        <f>IF(N194="nulová",J194,0)</f>
        <v>0</v>
      </c>
      <c r="BJ194" s="17" t="s">
        <v>81</v>
      </c>
      <c r="BK194" s="146">
        <f>ROUND(I194*H194,2)</f>
        <v>0</v>
      </c>
      <c r="BL194" s="17" t="s">
        <v>129</v>
      </c>
      <c r="BM194" s="145" t="s">
        <v>362</v>
      </c>
    </row>
    <row r="195" spans="1:65" s="13" customFormat="1">
      <c r="B195" s="147"/>
      <c r="D195" s="148" t="s">
        <v>131</v>
      </c>
      <c r="E195" s="149" t="s">
        <v>3</v>
      </c>
      <c r="F195" s="150" t="s">
        <v>363</v>
      </c>
      <c r="H195" s="151">
        <v>32.25</v>
      </c>
      <c r="L195" s="147"/>
      <c r="M195" s="152"/>
      <c r="N195" s="153"/>
      <c r="O195" s="153"/>
      <c r="P195" s="153"/>
      <c r="Q195" s="153"/>
      <c r="R195" s="153"/>
      <c r="S195" s="153"/>
      <c r="T195" s="154"/>
      <c r="AT195" s="149" t="s">
        <v>131</v>
      </c>
      <c r="AU195" s="149" t="s">
        <v>83</v>
      </c>
      <c r="AV195" s="13" t="s">
        <v>83</v>
      </c>
      <c r="AW195" s="13" t="s">
        <v>33</v>
      </c>
      <c r="AX195" s="13" t="s">
        <v>81</v>
      </c>
      <c r="AY195" s="149" t="s">
        <v>122</v>
      </c>
    </row>
    <row r="196" spans="1:65" s="2" customFormat="1" ht="24.2" customHeight="1">
      <c r="A196" s="29"/>
      <c r="B196" s="134"/>
      <c r="C196" s="135">
        <v>60</v>
      </c>
      <c r="D196" s="135" t="s">
        <v>124</v>
      </c>
      <c r="E196" s="136" t="s">
        <v>364</v>
      </c>
      <c r="F196" s="137" t="s">
        <v>365</v>
      </c>
      <c r="G196" s="138" t="s">
        <v>127</v>
      </c>
      <c r="H196" s="139">
        <v>43</v>
      </c>
      <c r="I196" s="140"/>
      <c r="J196" s="140">
        <f>ROUND(I196*H196,2)</f>
        <v>0</v>
      </c>
      <c r="K196" s="137" t="s">
        <v>128</v>
      </c>
      <c r="L196" s="30"/>
      <c r="M196" s="141" t="s">
        <v>3</v>
      </c>
      <c r="N196" s="142" t="s">
        <v>44</v>
      </c>
      <c r="O196" s="143">
        <v>0.11899999999999999</v>
      </c>
      <c r="P196" s="143">
        <f>O196*H196</f>
        <v>5.117</v>
      </c>
      <c r="Q196" s="143">
        <v>0</v>
      </c>
      <c r="R196" s="143">
        <f>Q196*H196</f>
        <v>0</v>
      </c>
      <c r="S196" s="143">
        <v>0</v>
      </c>
      <c r="T196" s="144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45" t="s">
        <v>129</v>
      </c>
      <c r="AT196" s="145" t="s">
        <v>124</v>
      </c>
      <c r="AU196" s="145" t="s">
        <v>83</v>
      </c>
      <c r="AY196" s="17" t="s">
        <v>122</v>
      </c>
      <c r="BE196" s="146">
        <f>IF(N196="základní",J196,0)</f>
        <v>0</v>
      </c>
      <c r="BF196" s="146">
        <f>IF(N196="snížená",J196,0)</f>
        <v>0</v>
      </c>
      <c r="BG196" s="146">
        <f>IF(N196="zákl. přenesená",J196,0)</f>
        <v>0</v>
      </c>
      <c r="BH196" s="146">
        <f>IF(N196="sníž. přenesená",J196,0)</f>
        <v>0</v>
      </c>
      <c r="BI196" s="146">
        <f>IF(N196="nulová",J196,0)</f>
        <v>0</v>
      </c>
      <c r="BJ196" s="17" t="s">
        <v>81</v>
      </c>
      <c r="BK196" s="146">
        <f>ROUND(I196*H196,2)</f>
        <v>0</v>
      </c>
      <c r="BL196" s="17" t="s">
        <v>129</v>
      </c>
      <c r="BM196" s="145" t="s">
        <v>366</v>
      </c>
    </row>
    <row r="197" spans="1:65" s="13" customFormat="1">
      <c r="B197" s="147"/>
      <c r="D197" s="148" t="s">
        <v>131</v>
      </c>
      <c r="E197" s="149" t="s">
        <v>3</v>
      </c>
      <c r="F197" s="150" t="s">
        <v>158</v>
      </c>
      <c r="H197" s="151">
        <v>43</v>
      </c>
      <c r="L197" s="147"/>
      <c r="M197" s="152"/>
      <c r="N197" s="153"/>
      <c r="O197" s="153"/>
      <c r="P197" s="153"/>
      <c r="Q197" s="153"/>
      <c r="R197" s="153"/>
      <c r="S197" s="153"/>
      <c r="T197" s="154"/>
      <c r="AT197" s="149" t="s">
        <v>131</v>
      </c>
      <c r="AU197" s="149" t="s">
        <v>83</v>
      </c>
      <c r="AV197" s="13" t="s">
        <v>83</v>
      </c>
      <c r="AW197" s="13" t="s">
        <v>33</v>
      </c>
      <c r="AX197" s="13" t="s">
        <v>81</v>
      </c>
      <c r="AY197" s="149" t="s">
        <v>122</v>
      </c>
    </row>
    <row r="198" spans="1:65" s="2" customFormat="1" ht="24.2" customHeight="1">
      <c r="A198" s="29"/>
      <c r="B198" s="134"/>
      <c r="C198" s="135">
        <v>61</v>
      </c>
      <c r="D198" s="135" t="s">
        <v>124</v>
      </c>
      <c r="E198" s="136" t="s">
        <v>367</v>
      </c>
      <c r="F198" s="137" t="s">
        <v>368</v>
      </c>
      <c r="G198" s="138" t="s">
        <v>127</v>
      </c>
      <c r="H198" s="139">
        <v>5.5</v>
      </c>
      <c r="I198" s="140"/>
      <c r="J198" s="140">
        <f>ROUND(I198*H198,2)</f>
        <v>0</v>
      </c>
      <c r="K198" s="137" t="s">
        <v>128</v>
      </c>
      <c r="L198" s="30"/>
      <c r="M198" s="141" t="s">
        <v>3</v>
      </c>
      <c r="N198" s="142" t="s">
        <v>44</v>
      </c>
      <c r="O198" s="143">
        <v>0.14899999999999999</v>
      </c>
      <c r="P198" s="143">
        <f>O198*H198</f>
        <v>0.81950000000000001</v>
      </c>
      <c r="Q198" s="143">
        <v>0</v>
      </c>
      <c r="R198" s="143">
        <f>Q198*H198</f>
        <v>0</v>
      </c>
      <c r="S198" s="143">
        <v>0</v>
      </c>
      <c r="T198" s="144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45" t="s">
        <v>129</v>
      </c>
      <c r="AT198" s="145" t="s">
        <v>124</v>
      </c>
      <c r="AU198" s="145" t="s">
        <v>83</v>
      </c>
      <c r="AY198" s="17" t="s">
        <v>122</v>
      </c>
      <c r="BE198" s="146">
        <f>IF(N198="základní",J198,0)</f>
        <v>0</v>
      </c>
      <c r="BF198" s="146">
        <f>IF(N198="snížená",J198,0)</f>
        <v>0</v>
      </c>
      <c r="BG198" s="146">
        <f>IF(N198="zákl. přenesená",J198,0)</f>
        <v>0</v>
      </c>
      <c r="BH198" s="146">
        <f>IF(N198="sníž. přenesená",J198,0)</f>
        <v>0</v>
      </c>
      <c r="BI198" s="146">
        <f>IF(N198="nulová",J198,0)</f>
        <v>0</v>
      </c>
      <c r="BJ198" s="17" t="s">
        <v>81</v>
      </c>
      <c r="BK198" s="146">
        <f>ROUND(I198*H198,2)</f>
        <v>0</v>
      </c>
      <c r="BL198" s="17" t="s">
        <v>129</v>
      </c>
      <c r="BM198" s="145" t="s">
        <v>369</v>
      </c>
    </row>
    <row r="199" spans="1:65" s="2" customFormat="1" ht="16.5" customHeight="1">
      <c r="A199" s="29"/>
      <c r="B199" s="134"/>
      <c r="C199" s="135">
        <v>62</v>
      </c>
      <c r="D199" s="135" t="s">
        <v>124</v>
      </c>
      <c r="E199" s="136" t="s">
        <v>370</v>
      </c>
      <c r="F199" s="137" t="s">
        <v>371</v>
      </c>
      <c r="G199" s="138" t="s">
        <v>127</v>
      </c>
      <c r="H199" s="139">
        <v>118.25</v>
      </c>
      <c r="I199" s="140"/>
      <c r="J199" s="140">
        <f>ROUND(I199*H199,2)</f>
        <v>0</v>
      </c>
      <c r="K199" s="137" t="s">
        <v>128</v>
      </c>
      <c r="L199" s="30"/>
      <c r="M199" s="141" t="s">
        <v>3</v>
      </c>
      <c r="N199" s="142" t="s">
        <v>44</v>
      </c>
      <c r="O199" s="143">
        <v>2E-3</v>
      </c>
      <c r="P199" s="143">
        <f>O199*H199</f>
        <v>0.23650000000000002</v>
      </c>
      <c r="Q199" s="143">
        <v>0</v>
      </c>
      <c r="R199" s="143">
        <f>Q199*H199</f>
        <v>0</v>
      </c>
      <c r="S199" s="143">
        <v>0</v>
      </c>
      <c r="T199" s="144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45" t="s">
        <v>129</v>
      </c>
      <c r="AT199" s="145" t="s">
        <v>124</v>
      </c>
      <c r="AU199" s="145" t="s">
        <v>83</v>
      </c>
      <c r="AY199" s="17" t="s">
        <v>122</v>
      </c>
      <c r="BE199" s="146">
        <f>IF(N199="základní",J199,0)</f>
        <v>0</v>
      </c>
      <c r="BF199" s="146">
        <f>IF(N199="snížená",J199,0)</f>
        <v>0</v>
      </c>
      <c r="BG199" s="146">
        <f>IF(N199="zákl. přenesená",J199,0)</f>
        <v>0</v>
      </c>
      <c r="BH199" s="146">
        <f>IF(N199="sníž. přenesená",J199,0)</f>
        <v>0</v>
      </c>
      <c r="BI199" s="146">
        <f>IF(N199="nulová",J199,0)</f>
        <v>0</v>
      </c>
      <c r="BJ199" s="17" t="s">
        <v>81</v>
      </c>
      <c r="BK199" s="146">
        <f>ROUND(I199*H199,2)</f>
        <v>0</v>
      </c>
      <c r="BL199" s="17" t="s">
        <v>129</v>
      </c>
      <c r="BM199" s="145" t="s">
        <v>372</v>
      </c>
    </row>
    <row r="200" spans="1:65" s="13" customFormat="1">
      <c r="B200" s="147"/>
      <c r="D200" s="148" t="s">
        <v>131</v>
      </c>
      <c r="E200" s="149" t="s">
        <v>3</v>
      </c>
      <c r="F200" s="150" t="s">
        <v>373</v>
      </c>
      <c r="H200" s="151">
        <v>118.25</v>
      </c>
      <c r="L200" s="147"/>
      <c r="M200" s="152"/>
      <c r="N200" s="153"/>
      <c r="O200" s="153"/>
      <c r="P200" s="153"/>
      <c r="Q200" s="153"/>
      <c r="R200" s="153"/>
      <c r="S200" s="153"/>
      <c r="T200" s="154"/>
      <c r="AT200" s="149" t="s">
        <v>131</v>
      </c>
      <c r="AU200" s="149" t="s">
        <v>83</v>
      </c>
      <c r="AV200" s="13" t="s">
        <v>83</v>
      </c>
      <c r="AW200" s="13" t="s">
        <v>33</v>
      </c>
      <c r="AX200" s="13" t="s">
        <v>81</v>
      </c>
      <c r="AY200" s="149" t="s">
        <v>122</v>
      </c>
    </row>
    <row r="201" spans="1:65" s="2" customFormat="1" ht="24.2" customHeight="1">
      <c r="A201" s="29"/>
      <c r="B201" s="134"/>
      <c r="C201" s="135">
        <v>63</v>
      </c>
      <c r="D201" s="135" t="s">
        <v>124</v>
      </c>
      <c r="E201" s="136" t="s">
        <v>374</v>
      </c>
      <c r="F201" s="137" t="s">
        <v>375</v>
      </c>
      <c r="G201" s="138" t="s">
        <v>127</v>
      </c>
      <c r="H201" s="139">
        <v>64.5</v>
      </c>
      <c r="I201" s="140"/>
      <c r="J201" s="140">
        <f>ROUND(I201*H201,2)</f>
        <v>0</v>
      </c>
      <c r="K201" s="137" t="s">
        <v>128</v>
      </c>
      <c r="L201" s="30"/>
      <c r="M201" s="141" t="s">
        <v>3</v>
      </c>
      <c r="N201" s="142" t="s">
        <v>44</v>
      </c>
      <c r="O201" s="143">
        <v>6.6000000000000003E-2</v>
      </c>
      <c r="P201" s="143">
        <f>O201*H201</f>
        <v>4.2570000000000006</v>
      </c>
      <c r="Q201" s="143">
        <v>0</v>
      </c>
      <c r="R201" s="143">
        <f>Q201*H201</f>
        <v>0</v>
      </c>
      <c r="S201" s="143">
        <v>0</v>
      </c>
      <c r="T201" s="144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45" t="s">
        <v>129</v>
      </c>
      <c r="AT201" s="145" t="s">
        <v>124</v>
      </c>
      <c r="AU201" s="145" t="s">
        <v>83</v>
      </c>
      <c r="AY201" s="17" t="s">
        <v>122</v>
      </c>
      <c r="BE201" s="146">
        <f>IF(N201="základní",J201,0)</f>
        <v>0</v>
      </c>
      <c r="BF201" s="146">
        <f>IF(N201="snížená",J201,0)</f>
        <v>0</v>
      </c>
      <c r="BG201" s="146">
        <f>IF(N201="zákl. přenesená",J201,0)</f>
        <v>0</v>
      </c>
      <c r="BH201" s="146">
        <f>IF(N201="sníž. přenesená",J201,0)</f>
        <v>0</v>
      </c>
      <c r="BI201" s="146">
        <f>IF(N201="nulová",J201,0)</f>
        <v>0</v>
      </c>
      <c r="BJ201" s="17" t="s">
        <v>81</v>
      </c>
      <c r="BK201" s="146">
        <f>ROUND(I201*H201,2)</f>
        <v>0</v>
      </c>
      <c r="BL201" s="17" t="s">
        <v>129</v>
      </c>
      <c r="BM201" s="145" t="s">
        <v>376</v>
      </c>
    </row>
    <row r="202" spans="1:65" s="13" customFormat="1">
      <c r="B202" s="147"/>
      <c r="D202" s="148" t="s">
        <v>131</v>
      </c>
      <c r="E202" s="149" t="s">
        <v>3</v>
      </c>
      <c r="F202" s="150" t="s">
        <v>148</v>
      </c>
      <c r="H202" s="151">
        <v>64.5</v>
      </c>
      <c r="L202" s="147"/>
      <c r="M202" s="152"/>
      <c r="N202" s="153"/>
      <c r="O202" s="153"/>
      <c r="P202" s="153"/>
      <c r="Q202" s="153"/>
      <c r="R202" s="153"/>
      <c r="S202" s="153"/>
      <c r="T202" s="154"/>
      <c r="AT202" s="149" t="s">
        <v>131</v>
      </c>
      <c r="AU202" s="149" t="s">
        <v>83</v>
      </c>
      <c r="AV202" s="13" t="s">
        <v>83</v>
      </c>
      <c r="AW202" s="13" t="s">
        <v>33</v>
      </c>
      <c r="AX202" s="13" t="s">
        <v>81</v>
      </c>
      <c r="AY202" s="149" t="s">
        <v>122</v>
      </c>
    </row>
    <row r="203" spans="1:65" s="2" customFormat="1" ht="24.2" customHeight="1">
      <c r="A203" s="29"/>
      <c r="B203" s="134"/>
      <c r="C203" s="135">
        <v>64</v>
      </c>
      <c r="D203" s="135" t="s">
        <v>124</v>
      </c>
      <c r="E203" s="136" t="s">
        <v>377</v>
      </c>
      <c r="F203" s="137" t="s">
        <v>378</v>
      </c>
      <c r="G203" s="138" t="s">
        <v>127</v>
      </c>
      <c r="H203" s="139">
        <v>53.75</v>
      </c>
      <c r="I203" s="140"/>
      <c r="J203" s="140">
        <f>ROUND(I203*H203,2)</f>
        <v>0</v>
      </c>
      <c r="K203" s="137" t="s">
        <v>128</v>
      </c>
      <c r="L203" s="30"/>
      <c r="M203" s="141" t="s">
        <v>3</v>
      </c>
      <c r="N203" s="142" t="s">
        <v>44</v>
      </c>
      <c r="O203" s="143">
        <v>8.8999999999999996E-2</v>
      </c>
      <c r="P203" s="143">
        <f>O203*H203</f>
        <v>4.7837499999999995</v>
      </c>
      <c r="Q203" s="143">
        <v>0</v>
      </c>
      <c r="R203" s="143">
        <f>Q203*H203</f>
        <v>0</v>
      </c>
      <c r="S203" s="143">
        <v>0</v>
      </c>
      <c r="T203" s="144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45" t="s">
        <v>129</v>
      </c>
      <c r="AT203" s="145" t="s">
        <v>124</v>
      </c>
      <c r="AU203" s="145" t="s">
        <v>83</v>
      </c>
      <c r="AY203" s="17" t="s">
        <v>122</v>
      </c>
      <c r="BE203" s="146">
        <f>IF(N203="základní",J203,0)</f>
        <v>0</v>
      </c>
      <c r="BF203" s="146">
        <f>IF(N203="snížená",J203,0)</f>
        <v>0</v>
      </c>
      <c r="BG203" s="146">
        <f>IF(N203="zákl. přenesená",J203,0)</f>
        <v>0</v>
      </c>
      <c r="BH203" s="146">
        <f>IF(N203="sníž. přenesená",J203,0)</f>
        <v>0</v>
      </c>
      <c r="BI203" s="146">
        <f>IF(N203="nulová",J203,0)</f>
        <v>0</v>
      </c>
      <c r="BJ203" s="17" t="s">
        <v>81</v>
      </c>
      <c r="BK203" s="146">
        <f>ROUND(I203*H203,2)</f>
        <v>0</v>
      </c>
      <c r="BL203" s="17" t="s">
        <v>129</v>
      </c>
      <c r="BM203" s="145" t="s">
        <v>379</v>
      </c>
    </row>
    <row r="204" spans="1:65" s="13" customFormat="1">
      <c r="B204" s="147"/>
      <c r="D204" s="148" t="s">
        <v>131</v>
      </c>
      <c r="E204" s="149" t="s">
        <v>3</v>
      </c>
      <c r="F204" s="150" t="s">
        <v>153</v>
      </c>
      <c r="H204" s="151">
        <v>53.75</v>
      </c>
      <c r="L204" s="147"/>
      <c r="M204" s="152"/>
      <c r="N204" s="153"/>
      <c r="O204" s="153"/>
      <c r="P204" s="153"/>
      <c r="Q204" s="153"/>
      <c r="R204" s="153"/>
      <c r="S204" s="153"/>
      <c r="T204" s="154"/>
      <c r="AT204" s="149" t="s">
        <v>131</v>
      </c>
      <c r="AU204" s="149" t="s">
        <v>83</v>
      </c>
      <c r="AV204" s="13" t="s">
        <v>83</v>
      </c>
      <c r="AW204" s="13" t="s">
        <v>33</v>
      </c>
      <c r="AX204" s="13" t="s">
        <v>81</v>
      </c>
      <c r="AY204" s="149" t="s">
        <v>122</v>
      </c>
    </row>
    <row r="205" spans="1:65" s="2" customFormat="1" ht="33" customHeight="1">
      <c r="A205" s="29"/>
      <c r="B205" s="134"/>
      <c r="C205" s="135">
        <v>65</v>
      </c>
      <c r="D205" s="135" t="s">
        <v>124</v>
      </c>
      <c r="E205" s="136" t="s">
        <v>380</v>
      </c>
      <c r="F205" s="137" t="s">
        <v>381</v>
      </c>
      <c r="G205" s="138" t="s">
        <v>127</v>
      </c>
      <c r="H205" s="139">
        <v>14</v>
      </c>
      <c r="I205" s="140"/>
      <c r="J205" s="140">
        <f>ROUND(I205*H205,2)</f>
        <v>0</v>
      </c>
      <c r="K205" s="137" t="s">
        <v>128</v>
      </c>
      <c r="L205" s="30"/>
      <c r="M205" s="141" t="s">
        <v>3</v>
      </c>
      <c r="N205" s="142" t="s">
        <v>44</v>
      </c>
      <c r="O205" s="143">
        <v>0.90900000000000003</v>
      </c>
      <c r="P205" s="143">
        <f>O205*H205</f>
        <v>12.726000000000001</v>
      </c>
      <c r="Q205" s="143">
        <v>0.1837</v>
      </c>
      <c r="R205" s="143">
        <f>Q205*H205</f>
        <v>2.5718000000000001</v>
      </c>
      <c r="S205" s="143">
        <v>0</v>
      </c>
      <c r="T205" s="144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45" t="s">
        <v>129</v>
      </c>
      <c r="AT205" s="145" t="s">
        <v>124</v>
      </c>
      <c r="AU205" s="145" t="s">
        <v>83</v>
      </c>
      <c r="AY205" s="17" t="s">
        <v>122</v>
      </c>
      <c r="BE205" s="146">
        <f>IF(N205="základní",J205,0)</f>
        <v>0</v>
      </c>
      <c r="BF205" s="146">
        <f>IF(N205="snížená",J205,0)</f>
        <v>0</v>
      </c>
      <c r="BG205" s="146">
        <f>IF(N205="zákl. přenesená",J205,0)</f>
        <v>0</v>
      </c>
      <c r="BH205" s="146">
        <f>IF(N205="sníž. přenesená",J205,0)</f>
        <v>0</v>
      </c>
      <c r="BI205" s="146">
        <f>IF(N205="nulová",J205,0)</f>
        <v>0</v>
      </c>
      <c r="BJ205" s="17" t="s">
        <v>81</v>
      </c>
      <c r="BK205" s="146">
        <f>ROUND(I205*H205,2)</f>
        <v>0</v>
      </c>
      <c r="BL205" s="17" t="s">
        <v>129</v>
      </c>
      <c r="BM205" s="145" t="s">
        <v>382</v>
      </c>
    </row>
    <row r="206" spans="1:65" s="12" customFormat="1" ht="22.9" customHeight="1">
      <c r="B206" s="122"/>
      <c r="D206" s="123" t="s">
        <v>72</v>
      </c>
      <c r="E206" s="132" t="s">
        <v>159</v>
      </c>
      <c r="F206" s="132" t="s">
        <v>383</v>
      </c>
      <c r="J206" s="133">
        <f>BK206</f>
        <v>0</v>
      </c>
      <c r="L206" s="122"/>
      <c r="M206" s="126"/>
      <c r="N206" s="127"/>
      <c r="O206" s="127"/>
      <c r="P206" s="128">
        <f>SUM(P207:P247)</f>
        <v>743.79270000000008</v>
      </c>
      <c r="Q206" s="127"/>
      <c r="R206" s="128">
        <f>SUM(R207:R247)</f>
        <v>99.489764479999991</v>
      </c>
      <c r="S206" s="127"/>
      <c r="T206" s="129">
        <f>SUM(T207:T247)</f>
        <v>0.10500000000000001</v>
      </c>
      <c r="AR206" s="123" t="s">
        <v>81</v>
      </c>
      <c r="AT206" s="130" t="s">
        <v>72</v>
      </c>
      <c r="AU206" s="130" t="s">
        <v>81</v>
      </c>
      <c r="AY206" s="123" t="s">
        <v>122</v>
      </c>
      <c r="BK206" s="131">
        <f>SUM(BK207:BK247)</f>
        <v>0</v>
      </c>
    </row>
    <row r="207" spans="1:65" s="2" customFormat="1" ht="24.2" customHeight="1">
      <c r="A207" s="29"/>
      <c r="B207" s="134"/>
      <c r="C207" s="135">
        <v>66</v>
      </c>
      <c r="D207" s="135" t="s">
        <v>124</v>
      </c>
      <c r="E207" s="136" t="s">
        <v>384</v>
      </c>
      <c r="F207" s="137" t="s">
        <v>385</v>
      </c>
      <c r="G207" s="138" t="s">
        <v>177</v>
      </c>
      <c r="H207" s="139">
        <v>175.6</v>
      </c>
      <c r="I207" s="140"/>
      <c r="J207" s="140">
        <f>ROUND(I207*H207,2)</f>
        <v>0</v>
      </c>
      <c r="K207" s="137" t="s">
        <v>128</v>
      </c>
      <c r="L207" s="30"/>
      <c r="M207" s="141" t="s">
        <v>3</v>
      </c>
      <c r="N207" s="142" t="s">
        <v>44</v>
      </c>
      <c r="O207" s="143">
        <v>0.29199999999999998</v>
      </c>
      <c r="P207" s="143">
        <f>O207*H207</f>
        <v>51.275199999999998</v>
      </c>
      <c r="Q207" s="143">
        <v>1.0000000000000001E-5</v>
      </c>
      <c r="R207" s="143">
        <f>Q207*H207</f>
        <v>1.7560000000000002E-3</v>
      </c>
      <c r="S207" s="143">
        <v>0</v>
      </c>
      <c r="T207" s="144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45" t="s">
        <v>129</v>
      </c>
      <c r="AT207" s="145" t="s">
        <v>124</v>
      </c>
      <c r="AU207" s="145" t="s">
        <v>83</v>
      </c>
      <c r="AY207" s="17" t="s">
        <v>122</v>
      </c>
      <c r="BE207" s="146">
        <f>IF(N207="základní",J207,0)</f>
        <v>0</v>
      </c>
      <c r="BF207" s="146">
        <f>IF(N207="snížená",J207,0)</f>
        <v>0</v>
      </c>
      <c r="BG207" s="146">
        <f>IF(N207="zákl. přenesená",J207,0)</f>
        <v>0</v>
      </c>
      <c r="BH207" s="146">
        <f>IF(N207="sníž. přenesená",J207,0)</f>
        <v>0</v>
      </c>
      <c r="BI207" s="146">
        <f>IF(N207="nulová",J207,0)</f>
        <v>0</v>
      </c>
      <c r="BJ207" s="17" t="s">
        <v>81</v>
      </c>
      <c r="BK207" s="146">
        <f>ROUND(I207*H207,2)</f>
        <v>0</v>
      </c>
      <c r="BL207" s="17" t="s">
        <v>129</v>
      </c>
      <c r="BM207" s="145" t="s">
        <v>386</v>
      </c>
    </row>
    <row r="208" spans="1:65" s="13" customFormat="1">
      <c r="B208" s="147"/>
      <c r="D208" s="148" t="s">
        <v>131</v>
      </c>
      <c r="E208" s="149" t="s">
        <v>3</v>
      </c>
      <c r="F208" s="150" t="s">
        <v>387</v>
      </c>
      <c r="H208" s="151">
        <v>175.6</v>
      </c>
      <c r="L208" s="147"/>
      <c r="M208" s="152"/>
      <c r="N208" s="153"/>
      <c r="O208" s="153"/>
      <c r="P208" s="153"/>
      <c r="Q208" s="153"/>
      <c r="R208" s="153"/>
      <c r="S208" s="153"/>
      <c r="T208" s="154"/>
      <c r="AT208" s="149" t="s">
        <v>131</v>
      </c>
      <c r="AU208" s="149" t="s">
        <v>83</v>
      </c>
      <c r="AV208" s="13" t="s">
        <v>83</v>
      </c>
      <c r="AW208" s="13" t="s">
        <v>33</v>
      </c>
      <c r="AX208" s="13" t="s">
        <v>81</v>
      </c>
      <c r="AY208" s="149" t="s">
        <v>122</v>
      </c>
    </row>
    <row r="209" spans="1:65" s="2" customFormat="1" ht="16.5" customHeight="1">
      <c r="A209" s="29"/>
      <c r="B209" s="134"/>
      <c r="C209" s="162">
        <v>67</v>
      </c>
      <c r="D209" s="162" t="s">
        <v>282</v>
      </c>
      <c r="E209" s="163" t="s">
        <v>388</v>
      </c>
      <c r="F209" s="164" t="s">
        <v>389</v>
      </c>
      <c r="G209" s="165" t="s">
        <v>177</v>
      </c>
      <c r="H209" s="166">
        <v>180.86799999999999</v>
      </c>
      <c r="I209" s="167"/>
      <c r="J209" s="167">
        <f>ROUND(I209*H209,2)</f>
        <v>0</v>
      </c>
      <c r="K209" s="164" t="s">
        <v>128</v>
      </c>
      <c r="L209" s="168"/>
      <c r="M209" s="169" t="s">
        <v>3</v>
      </c>
      <c r="N209" s="170" t="s">
        <v>44</v>
      </c>
      <c r="O209" s="143">
        <v>0</v>
      </c>
      <c r="P209" s="143">
        <f>O209*H209</f>
        <v>0</v>
      </c>
      <c r="Q209" s="143">
        <v>4.3099999999999996E-3</v>
      </c>
      <c r="R209" s="143">
        <f>Q209*H209</f>
        <v>0.77954107999999989</v>
      </c>
      <c r="S209" s="143">
        <v>0</v>
      </c>
      <c r="T209" s="144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45" t="s">
        <v>159</v>
      </c>
      <c r="AT209" s="145" t="s">
        <v>282</v>
      </c>
      <c r="AU209" s="145" t="s">
        <v>83</v>
      </c>
      <c r="AY209" s="17" t="s">
        <v>122</v>
      </c>
      <c r="BE209" s="146">
        <f>IF(N209="základní",J209,0)</f>
        <v>0</v>
      </c>
      <c r="BF209" s="146">
        <f>IF(N209="snížená",J209,0)</f>
        <v>0</v>
      </c>
      <c r="BG209" s="146">
        <f>IF(N209="zákl. přenesená",J209,0)</f>
        <v>0</v>
      </c>
      <c r="BH209" s="146">
        <f>IF(N209="sníž. přenesená",J209,0)</f>
        <v>0</v>
      </c>
      <c r="BI209" s="146">
        <f>IF(N209="nulová",J209,0)</f>
        <v>0</v>
      </c>
      <c r="BJ209" s="17" t="s">
        <v>81</v>
      </c>
      <c r="BK209" s="146">
        <f>ROUND(I209*H209,2)</f>
        <v>0</v>
      </c>
      <c r="BL209" s="17" t="s">
        <v>129</v>
      </c>
      <c r="BM209" s="145" t="s">
        <v>390</v>
      </c>
    </row>
    <row r="210" spans="1:65" s="13" customFormat="1">
      <c r="B210" s="147"/>
      <c r="D210" s="148" t="s">
        <v>131</v>
      </c>
      <c r="F210" s="150" t="s">
        <v>391</v>
      </c>
      <c r="H210" s="151">
        <v>180.86799999999999</v>
      </c>
      <c r="L210" s="147"/>
      <c r="M210" s="152"/>
      <c r="N210" s="153"/>
      <c r="O210" s="153"/>
      <c r="P210" s="153"/>
      <c r="Q210" s="153"/>
      <c r="R210" s="153"/>
      <c r="S210" s="153"/>
      <c r="T210" s="154"/>
      <c r="AT210" s="149" t="s">
        <v>131</v>
      </c>
      <c r="AU210" s="149" t="s">
        <v>83</v>
      </c>
      <c r="AV210" s="13" t="s">
        <v>83</v>
      </c>
      <c r="AW210" s="13" t="s">
        <v>4</v>
      </c>
      <c r="AX210" s="13" t="s">
        <v>81</v>
      </c>
      <c r="AY210" s="149" t="s">
        <v>122</v>
      </c>
    </row>
    <row r="211" spans="1:65" s="2" customFormat="1" ht="24.2" customHeight="1">
      <c r="A211" s="29"/>
      <c r="B211" s="134"/>
      <c r="C211" s="135">
        <v>68</v>
      </c>
      <c r="D211" s="135" t="s">
        <v>124</v>
      </c>
      <c r="E211" s="136" t="s">
        <v>392</v>
      </c>
      <c r="F211" s="137" t="s">
        <v>393</v>
      </c>
      <c r="G211" s="138" t="s">
        <v>177</v>
      </c>
      <c r="H211" s="139">
        <v>766.5</v>
      </c>
      <c r="I211" s="140"/>
      <c r="J211" s="140">
        <f>ROUND(I211*H211,2)</f>
        <v>0</v>
      </c>
      <c r="K211" s="137" t="s">
        <v>128</v>
      </c>
      <c r="L211" s="30"/>
      <c r="M211" s="141" t="s">
        <v>3</v>
      </c>
      <c r="N211" s="142" t="s">
        <v>44</v>
      </c>
      <c r="O211" s="143">
        <v>0.32100000000000001</v>
      </c>
      <c r="P211" s="143">
        <f>O211*H211</f>
        <v>246.04650000000001</v>
      </c>
      <c r="Q211" s="143">
        <v>2.0000000000000002E-5</v>
      </c>
      <c r="R211" s="143">
        <f>Q211*H211</f>
        <v>1.5330000000000002E-2</v>
      </c>
      <c r="S211" s="143">
        <v>0</v>
      </c>
      <c r="T211" s="144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45" t="s">
        <v>129</v>
      </c>
      <c r="AT211" s="145" t="s">
        <v>124</v>
      </c>
      <c r="AU211" s="145" t="s">
        <v>83</v>
      </c>
      <c r="AY211" s="17" t="s">
        <v>122</v>
      </c>
      <c r="BE211" s="146">
        <f>IF(N211="základní",J211,0)</f>
        <v>0</v>
      </c>
      <c r="BF211" s="146">
        <f>IF(N211="snížená",J211,0)</f>
        <v>0</v>
      </c>
      <c r="BG211" s="146">
        <f>IF(N211="zákl. přenesená",J211,0)</f>
        <v>0</v>
      </c>
      <c r="BH211" s="146">
        <f>IF(N211="sníž. přenesená",J211,0)</f>
        <v>0</v>
      </c>
      <c r="BI211" s="146">
        <f>IF(N211="nulová",J211,0)</f>
        <v>0</v>
      </c>
      <c r="BJ211" s="17" t="s">
        <v>81</v>
      </c>
      <c r="BK211" s="146">
        <f>ROUND(I211*H211,2)</f>
        <v>0</v>
      </c>
      <c r="BL211" s="17" t="s">
        <v>129</v>
      </c>
      <c r="BM211" s="145" t="s">
        <v>394</v>
      </c>
    </row>
    <row r="212" spans="1:65" s="2" customFormat="1" ht="16.5" customHeight="1">
      <c r="A212" s="29"/>
      <c r="B212" s="134"/>
      <c r="C212" s="162">
        <v>69</v>
      </c>
      <c r="D212" s="162" t="s">
        <v>282</v>
      </c>
      <c r="E212" s="163" t="s">
        <v>395</v>
      </c>
      <c r="F212" s="164" t="s">
        <v>396</v>
      </c>
      <c r="G212" s="165" t="s">
        <v>177</v>
      </c>
      <c r="H212" s="166">
        <v>789.495</v>
      </c>
      <c r="I212" s="167"/>
      <c r="J212" s="167">
        <f>ROUND(I212*H212,2)</f>
        <v>0</v>
      </c>
      <c r="K212" s="164" t="s">
        <v>128</v>
      </c>
      <c r="L212" s="168"/>
      <c r="M212" s="169" t="s">
        <v>3</v>
      </c>
      <c r="N212" s="170" t="s">
        <v>44</v>
      </c>
      <c r="O212" s="143">
        <v>0</v>
      </c>
      <c r="P212" s="143">
        <f>O212*H212</f>
        <v>0</v>
      </c>
      <c r="Q212" s="143">
        <v>1.052E-2</v>
      </c>
      <c r="R212" s="143">
        <f>Q212*H212</f>
        <v>8.3054874000000005</v>
      </c>
      <c r="S212" s="143">
        <v>0</v>
      </c>
      <c r="T212" s="144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45" t="s">
        <v>159</v>
      </c>
      <c r="AT212" s="145" t="s">
        <v>282</v>
      </c>
      <c r="AU212" s="145" t="s">
        <v>83</v>
      </c>
      <c r="AY212" s="17" t="s">
        <v>122</v>
      </c>
      <c r="BE212" s="146">
        <f>IF(N212="základní",J212,0)</f>
        <v>0</v>
      </c>
      <c r="BF212" s="146">
        <f>IF(N212="snížená",J212,0)</f>
        <v>0</v>
      </c>
      <c r="BG212" s="146">
        <f>IF(N212="zákl. přenesená",J212,0)</f>
        <v>0</v>
      </c>
      <c r="BH212" s="146">
        <f>IF(N212="sníž. přenesená",J212,0)</f>
        <v>0</v>
      </c>
      <c r="BI212" s="146">
        <f>IF(N212="nulová",J212,0)</f>
        <v>0</v>
      </c>
      <c r="BJ212" s="17" t="s">
        <v>81</v>
      </c>
      <c r="BK212" s="146">
        <f>ROUND(I212*H212,2)</f>
        <v>0</v>
      </c>
      <c r="BL212" s="17" t="s">
        <v>129</v>
      </c>
      <c r="BM212" s="145" t="s">
        <v>397</v>
      </c>
    </row>
    <row r="213" spans="1:65" s="13" customFormat="1">
      <c r="B213" s="147"/>
      <c r="D213" s="148" t="s">
        <v>131</v>
      </c>
      <c r="F213" s="150" t="s">
        <v>398</v>
      </c>
      <c r="H213" s="151">
        <v>789.495</v>
      </c>
      <c r="L213" s="147"/>
      <c r="M213" s="152"/>
      <c r="N213" s="153"/>
      <c r="O213" s="153"/>
      <c r="P213" s="153"/>
      <c r="Q213" s="153"/>
      <c r="R213" s="153"/>
      <c r="S213" s="153"/>
      <c r="T213" s="154"/>
      <c r="AT213" s="149" t="s">
        <v>131</v>
      </c>
      <c r="AU213" s="149" t="s">
        <v>83</v>
      </c>
      <c r="AV213" s="13" t="s">
        <v>83</v>
      </c>
      <c r="AW213" s="13" t="s">
        <v>4</v>
      </c>
      <c r="AX213" s="13" t="s">
        <v>81</v>
      </c>
      <c r="AY213" s="149" t="s">
        <v>122</v>
      </c>
    </row>
    <row r="214" spans="1:65" s="2" customFormat="1" ht="21.75" customHeight="1">
      <c r="A214" s="29"/>
      <c r="B214" s="134"/>
      <c r="C214" s="135">
        <v>70</v>
      </c>
      <c r="D214" s="135" t="s">
        <v>124</v>
      </c>
      <c r="E214" s="136" t="s">
        <v>399</v>
      </c>
      <c r="F214" s="137" t="s">
        <v>400</v>
      </c>
      <c r="G214" s="138" t="s">
        <v>177</v>
      </c>
      <c r="H214" s="139">
        <v>1.5</v>
      </c>
      <c r="I214" s="140"/>
      <c r="J214" s="140">
        <f>ROUND(I214*H214,2)</f>
        <v>0</v>
      </c>
      <c r="K214" s="137" t="s">
        <v>128</v>
      </c>
      <c r="L214" s="30"/>
      <c r="M214" s="141" t="s">
        <v>3</v>
      </c>
      <c r="N214" s="142" t="s">
        <v>44</v>
      </c>
      <c r="O214" s="143">
        <v>9.9000000000000005E-2</v>
      </c>
      <c r="P214" s="143">
        <f>O214*H214</f>
        <v>0.14850000000000002</v>
      </c>
      <c r="Q214" s="143">
        <v>0</v>
      </c>
      <c r="R214" s="143">
        <f>Q214*H214</f>
        <v>0</v>
      </c>
      <c r="S214" s="143">
        <v>7.0000000000000007E-2</v>
      </c>
      <c r="T214" s="144">
        <f>S214*H214</f>
        <v>0.10500000000000001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45" t="s">
        <v>129</v>
      </c>
      <c r="AT214" s="145" t="s">
        <v>124</v>
      </c>
      <c r="AU214" s="145" t="s">
        <v>83</v>
      </c>
      <c r="AY214" s="17" t="s">
        <v>122</v>
      </c>
      <c r="BE214" s="146">
        <f>IF(N214="základní",J214,0)</f>
        <v>0</v>
      </c>
      <c r="BF214" s="146">
        <f>IF(N214="snížená",J214,0)</f>
        <v>0</v>
      </c>
      <c r="BG214" s="146">
        <f>IF(N214="zákl. přenesená",J214,0)</f>
        <v>0</v>
      </c>
      <c r="BH214" s="146">
        <f>IF(N214="sníž. přenesená",J214,0)</f>
        <v>0</v>
      </c>
      <c r="BI214" s="146">
        <f>IF(N214="nulová",J214,0)</f>
        <v>0</v>
      </c>
      <c r="BJ214" s="17" t="s">
        <v>81</v>
      </c>
      <c r="BK214" s="146">
        <f>ROUND(I214*H214,2)</f>
        <v>0</v>
      </c>
      <c r="BL214" s="17" t="s">
        <v>129</v>
      </c>
      <c r="BM214" s="145" t="s">
        <v>401</v>
      </c>
    </row>
    <row r="215" spans="1:65" s="13" customFormat="1">
      <c r="B215" s="147"/>
      <c r="D215" s="148" t="s">
        <v>131</v>
      </c>
      <c r="E215" s="149" t="s">
        <v>3</v>
      </c>
      <c r="F215" s="150" t="s">
        <v>402</v>
      </c>
      <c r="H215" s="151">
        <v>1.5</v>
      </c>
      <c r="L215" s="147"/>
      <c r="M215" s="152"/>
      <c r="N215" s="153"/>
      <c r="O215" s="153"/>
      <c r="P215" s="153"/>
      <c r="Q215" s="153"/>
      <c r="R215" s="153"/>
      <c r="S215" s="153"/>
      <c r="T215" s="154"/>
      <c r="AT215" s="149" t="s">
        <v>131</v>
      </c>
      <c r="AU215" s="149" t="s">
        <v>83</v>
      </c>
      <c r="AV215" s="13" t="s">
        <v>83</v>
      </c>
      <c r="AW215" s="13" t="s">
        <v>33</v>
      </c>
      <c r="AX215" s="13" t="s">
        <v>81</v>
      </c>
      <c r="AY215" s="149" t="s">
        <v>122</v>
      </c>
    </row>
    <row r="216" spans="1:65" s="2" customFormat="1" ht="24.2" customHeight="1">
      <c r="A216" s="29"/>
      <c r="B216" s="134"/>
      <c r="C216" s="135">
        <v>71</v>
      </c>
      <c r="D216" s="135" t="s">
        <v>124</v>
      </c>
      <c r="E216" s="136" t="s">
        <v>403</v>
      </c>
      <c r="F216" s="137" t="s">
        <v>404</v>
      </c>
      <c r="G216" s="138" t="s">
        <v>192</v>
      </c>
      <c r="H216" s="139">
        <v>72</v>
      </c>
      <c r="I216" s="140"/>
      <c r="J216" s="140">
        <f>ROUND(I216*H216,2)</f>
        <v>0</v>
      </c>
      <c r="K216" s="137" t="s">
        <v>128</v>
      </c>
      <c r="L216" s="30"/>
      <c r="M216" s="141" t="s">
        <v>3</v>
      </c>
      <c r="N216" s="142" t="s">
        <v>44</v>
      </c>
      <c r="O216" s="143">
        <v>0.68300000000000005</v>
      </c>
      <c r="P216" s="143">
        <f>O216*H216</f>
        <v>49.176000000000002</v>
      </c>
      <c r="Q216" s="143">
        <v>0</v>
      </c>
      <c r="R216" s="143">
        <f>Q216*H216</f>
        <v>0</v>
      </c>
      <c r="S216" s="143">
        <v>0</v>
      </c>
      <c r="T216" s="144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45" t="s">
        <v>129</v>
      </c>
      <c r="AT216" s="145" t="s">
        <v>124</v>
      </c>
      <c r="AU216" s="145" t="s">
        <v>83</v>
      </c>
      <c r="AY216" s="17" t="s">
        <v>122</v>
      </c>
      <c r="BE216" s="146">
        <f>IF(N216="základní",J216,0)</f>
        <v>0</v>
      </c>
      <c r="BF216" s="146">
        <f>IF(N216="snížená",J216,0)</f>
        <v>0</v>
      </c>
      <c r="BG216" s="146">
        <f>IF(N216="zákl. přenesená",J216,0)</f>
        <v>0</v>
      </c>
      <c r="BH216" s="146">
        <f>IF(N216="sníž. přenesená",J216,0)</f>
        <v>0</v>
      </c>
      <c r="BI216" s="146">
        <f>IF(N216="nulová",J216,0)</f>
        <v>0</v>
      </c>
      <c r="BJ216" s="17" t="s">
        <v>81</v>
      </c>
      <c r="BK216" s="146">
        <f>ROUND(I216*H216,2)</f>
        <v>0</v>
      </c>
      <c r="BL216" s="17" t="s">
        <v>129</v>
      </c>
      <c r="BM216" s="145" t="s">
        <v>405</v>
      </c>
    </row>
    <row r="217" spans="1:65" s="13" customFormat="1">
      <c r="B217" s="147"/>
      <c r="D217" s="148" t="s">
        <v>131</v>
      </c>
      <c r="E217" s="149" t="s">
        <v>3</v>
      </c>
      <c r="F217" s="150" t="s">
        <v>406</v>
      </c>
      <c r="H217" s="151">
        <v>72</v>
      </c>
      <c r="L217" s="147"/>
      <c r="M217" s="152"/>
      <c r="N217" s="153"/>
      <c r="O217" s="153"/>
      <c r="P217" s="153"/>
      <c r="Q217" s="153"/>
      <c r="R217" s="153"/>
      <c r="S217" s="153"/>
      <c r="T217" s="154"/>
      <c r="AT217" s="149" t="s">
        <v>131</v>
      </c>
      <c r="AU217" s="149" t="s">
        <v>83</v>
      </c>
      <c r="AV217" s="13" t="s">
        <v>83</v>
      </c>
      <c r="AW217" s="13" t="s">
        <v>33</v>
      </c>
      <c r="AX217" s="13" t="s">
        <v>81</v>
      </c>
      <c r="AY217" s="149" t="s">
        <v>122</v>
      </c>
    </row>
    <row r="218" spans="1:65" s="2" customFormat="1" ht="16.5" customHeight="1">
      <c r="A218" s="29"/>
      <c r="B218" s="134"/>
      <c r="C218" s="162">
        <v>72</v>
      </c>
      <c r="D218" s="162" t="s">
        <v>282</v>
      </c>
      <c r="E218" s="163" t="s">
        <v>407</v>
      </c>
      <c r="F218" s="164" t="s">
        <v>408</v>
      </c>
      <c r="G218" s="165" t="s">
        <v>192</v>
      </c>
      <c r="H218" s="166">
        <v>36</v>
      </c>
      <c r="I218" s="167"/>
      <c r="J218" s="167">
        <f>ROUND(I218*H218,2)</f>
        <v>0</v>
      </c>
      <c r="K218" s="164" t="s">
        <v>128</v>
      </c>
      <c r="L218" s="168"/>
      <c r="M218" s="169" t="s">
        <v>3</v>
      </c>
      <c r="N218" s="170" t="s">
        <v>44</v>
      </c>
      <c r="O218" s="143">
        <v>0</v>
      </c>
      <c r="P218" s="143">
        <f>O218*H218</f>
        <v>0</v>
      </c>
      <c r="Q218" s="143">
        <v>6.4999999999999997E-4</v>
      </c>
      <c r="R218" s="143">
        <f>Q218*H218</f>
        <v>2.3399999999999997E-2</v>
      </c>
      <c r="S218" s="143">
        <v>0</v>
      </c>
      <c r="T218" s="144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45" t="s">
        <v>159</v>
      </c>
      <c r="AT218" s="145" t="s">
        <v>282</v>
      </c>
      <c r="AU218" s="145" t="s">
        <v>83</v>
      </c>
      <c r="AY218" s="17" t="s">
        <v>122</v>
      </c>
      <c r="BE218" s="146">
        <f>IF(N218="základní",J218,0)</f>
        <v>0</v>
      </c>
      <c r="BF218" s="146">
        <f>IF(N218="snížená",J218,0)</f>
        <v>0</v>
      </c>
      <c r="BG218" s="146">
        <f>IF(N218="zákl. přenesená",J218,0)</f>
        <v>0</v>
      </c>
      <c r="BH218" s="146">
        <f>IF(N218="sníž. přenesená",J218,0)</f>
        <v>0</v>
      </c>
      <c r="BI218" s="146">
        <f>IF(N218="nulová",J218,0)</f>
        <v>0</v>
      </c>
      <c r="BJ218" s="17" t="s">
        <v>81</v>
      </c>
      <c r="BK218" s="146">
        <f>ROUND(I218*H218,2)</f>
        <v>0</v>
      </c>
      <c r="BL218" s="17" t="s">
        <v>129</v>
      </c>
      <c r="BM218" s="145" t="s">
        <v>409</v>
      </c>
    </row>
    <row r="219" spans="1:65" s="2" customFormat="1" ht="16.5" customHeight="1">
      <c r="A219" s="29"/>
      <c r="B219" s="134"/>
      <c r="C219" s="162">
        <v>73</v>
      </c>
      <c r="D219" s="162" t="s">
        <v>282</v>
      </c>
      <c r="E219" s="163" t="s">
        <v>410</v>
      </c>
      <c r="F219" s="164" t="s">
        <v>411</v>
      </c>
      <c r="G219" s="165" t="s">
        <v>192</v>
      </c>
      <c r="H219" s="166">
        <v>36</v>
      </c>
      <c r="I219" s="167"/>
      <c r="J219" s="167">
        <f>ROUND(I219*H219,2)</f>
        <v>0</v>
      </c>
      <c r="K219" s="164" t="s">
        <v>128</v>
      </c>
      <c r="L219" s="168"/>
      <c r="M219" s="169" t="s">
        <v>3</v>
      </c>
      <c r="N219" s="170" t="s">
        <v>44</v>
      </c>
      <c r="O219" s="143">
        <v>0</v>
      </c>
      <c r="P219" s="143">
        <f>O219*H219</f>
        <v>0</v>
      </c>
      <c r="Q219" s="143">
        <v>6.4000000000000005E-4</v>
      </c>
      <c r="R219" s="143">
        <f>Q219*H219</f>
        <v>2.3040000000000001E-2</v>
      </c>
      <c r="S219" s="143">
        <v>0</v>
      </c>
      <c r="T219" s="144">
        <f>S219*H219</f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45" t="s">
        <v>159</v>
      </c>
      <c r="AT219" s="145" t="s">
        <v>282</v>
      </c>
      <c r="AU219" s="145" t="s">
        <v>83</v>
      </c>
      <c r="AY219" s="17" t="s">
        <v>122</v>
      </c>
      <c r="BE219" s="146">
        <f>IF(N219="základní",J219,0)</f>
        <v>0</v>
      </c>
      <c r="BF219" s="146">
        <f>IF(N219="snížená",J219,0)</f>
        <v>0</v>
      </c>
      <c r="BG219" s="146">
        <f>IF(N219="zákl. přenesená",J219,0)</f>
        <v>0</v>
      </c>
      <c r="BH219" s="146">
        <f>IF(N219="sníž. přenesená",J219,0)</f>
        <v>0</v>
      </c>
      <c r="BI219" s="146">
        <f>IF(N219="nulová",J219,0)</f>
        <v>0</v>
      </c>
      <c r="BJ219" s="17" t="s">
        <v>81</v>
      </c>
      <c r="BK219" s="146">
        <f>ROUND(I219*H219,2)</f>
        <v>0</v>
      </c>
      <c r="BL219" s="17" t="s">
        <v>129</v>
      </c>
      <c r="BM219" s="145" t="s">
        <v>412</v>
      </c>
    </row>
    <row r="220" spans="1:65" s="2" customFormat="1" ht="24.2" customHeight="1">
      <c r="A220" s="29"/>
      <c r="B220" s="134"/>
      <c r="C220" s="135">
        <v>74</v>
      </c>
      <c r="D220" s="135" t="s">
        <v>124</v>
      </c>
      <c r="E220" s="136" t="s">
        <v>413</v>
      </c>
      <c r="F220" s="137" t="s">
        <v>414</v>
      </c>
      <c r="G220" s="138" t="s">
        <v>192</v>
      </c>
      <c r="H220" s="139">
        <v>44</v>
      </c>
      <c r="I220" s="140"/>
      <c r="J220" s="140">
        <f>ROUND(I220*H220,2)</f>
        <v>0</v>
      </c>
      <c r="K220" s="137" t="s">
        <v>128</v>
      </c>
      <c r="L220" s="30"/>
      <c r="M220" s="141" t="s">
        <v>3</v>
      </c>
      <c r="N220" s="142" t="s">
        <v>44</v>
      </c>
      <c r="O220" s="143">
        <v>0.83</v>
      </c>
      <c r="P220" s="143">
        <f>O220*H220</f>
        <v>36.519999999999996</v>
      </c>
      <c r="Q220" s="143">
        <v>1.0000000000000001E-5</v>
      </c>
      <c r="R220" s="143">
        <f>Q220*H220</f>
        <v>4.4000000000000002E-4</v>
      </c>
      <c r="S220" s="143">
        <v>0</v>
      </c>
      <c r="T220" s="144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45" t="s">
        <v>129</v>
      </c>
      <c r="AT220" s="145" t="s">
        <v>124</v>
      </c>
      <c r="AU220" s="145" t="s">
        <v>83</v>
      </c>
      <c r="AY220" s="17" t="s">
        <v>122</v>
      </c>
      <c r="BE220" s="146">
        <f>IF(N220="základní",J220,0)</f>
        <v>0</v>
      </c>
      <c r="BF220" s="146">
        <f>IF(N220="snížená",J220,0)</f>
        <v>0</v>
      </c>
      <c r="BG220" s="146">
        <f>IF(N220="zákl. přenesená",J220,0)</f>
        <v>0</v>
      </c>
      <c r="BH220" s="146">
        <f>IF(N220="sníž. přenesená",J220,0)</f>
        <v>0</v>
      </c>
      <c r="BI220" s="146">
        <f>IF(N220="nulová",J220,0)</f>
        <v>0</v>
      </c>
      <c r="BJ220" s="17" t="s">
        <v>81</v>
      </c>
      <c r="BK220" s="146">
        <f>ROUND(I220*H220,2)</f>
        <v>0</v>
      </c>
      <c r="BL220" s="17" t="s">
        <v>129</v>
      </c>
      <c r="BM220" s="145" t="s">
        <v>415</v>
      </c>
    </row>
    <row r="221" spans="1:65" s="2" customFormat="1" ht="16.5" customHeight="1">
      <c r="A221" s="29"/>
      <c r="B221" s="134"/>
      <c r="C221" s="162">
        <v>75</v>
      </c>
      <c r="D221" s="162" t="s">
        <v>282</v>
      </c>
      <c r="E221" s="163" t="s">
        <v>416</v>
      </c>
      <c r="F221" s="164" t="s">
        <v>417</v>
      </c>
      <c r="G221" s="165" t="s">
        <v>192</v>
      </c>
      <c r="H221" s="166">
        <v>44</v>
      </c>
      <c r="I221" s="167"/>
      <c r="J221" s="167">
        <f>ROUND(I221*H221,2)</f>
        <v>0</v>
      </c>
      <c r="K221" s="164" t="s">
        <v>128</v>
      </c>
      <c r="L221" s="168"/>
      <c r="M221" s="169" t="s">
        <v>3</v>
      </c>
      <c r="N221" s="170" t="s">
        <v>44</v>
      </c>
      <c r="O221" s="143">
        <v>0</v>
      </c>
      <c r="P221" s="143">
        <f>O221*H221</f>
        <v>0</v>
      </c>
      <c r="Q221" s="143">
        <v>6.9999999999999999E-4</v>
      </c>
      <c r="R221" s="143">
        <f>Q221*H221</f>
        <v>3.0800000000000001E-2</v>
      </c>
      <c r="S221" s="143">
        <v>0</v>
      </c>
      <c r="T221" s="144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45" t="s">
        <v>159</v>
      </c>
      <c r="AT221" s="145" t="s">
        <v>282</v>
      </c>
      <c r="AU221" s="145" t="s">
        <v>83</v>
      </c>
      <c r="AY221" s="17" t="s">
        <v>122</v>
      </c>
      <c r="BE221" s="146">
        <f>IF(N221="základní",J221,0)</f>
        <v>0</v>
      </c>
      <c r="BF221" s="146">
        <f>IF(N221="snížená",J221,0)</f>
        <v>0</v>
      </c>
      <c r="BG221" s="146">
        <f>IF(N221="zákl. přenesená",J221,0)</f>
        <v>0</v>
      </c>
      <c r="BH221" s="146">
        <f>IF(N221="sníž. přenesená",J221,0)</f>
        <v>0</v>
      </c>
      <c r="BI221" s="146">
        <f>IF(N221="nulová",J221,0)</f>
        <v>0</v>
      </c>
      <c r="BJ221" s="17" t="s">
        <v>81</v>
      </c>
      <c r="BK221" s="146">
        <f>ROUND(I221*H221,2)</f>
        <v>0</v>
      </c>
      <c r="BL221" s="17" t="s">
        <v>129</v>
      </c>
      <c r="BM221" s="145" t="s">
        <v>418</v>
      </c>
    </row>
    <row r="222" spans="1:65" s="2" customFormat="1" ht="24.2" customHeight="1">
      <c r="A222" s="29"/>
      <c r="B222" s="134"/>
      <c r="C222" s="135">
        <v>76</v>
      </c>
      <c r="D222" s="135" t="s">
        <v>124</v>
      </c>
      <c r="E222" s="136" t="s">
        <v>419</v>
      </c>
      <c r="F222" s="137" t="s">
        <v>420</v>
      </c>
      <c r="G222" s="138" t="s">
        <v>192</v>
      </c>
      <c r="H222" s="139">
        <v>36</v>
      </c>
      <c r="I222" s="140"/>
      <c r="J222" s="140">
        <f>ROUND(I222*H222,2)</f>
        <v>0</v>
      </c>
      <c r="K222" s="137" t="s">
        <v>128</v>
      </c>
      <c r="L222" s="30"/>
      <c r="M222" s="141" t="s">
        <v>3</v>
      </c>
      <c r="N222" s="142" t="s">
        <v>44</v>
      </c>
      <c r="O222" s="143">
        <v>1.3480000000000001</v>
      </c>
      <c r="P222" s="143">
        <f>O222*H222</f>
        <v>48.528000000000006</v>
      </c>
      <c r="Q222" s="143">
        <v>2.0000000000000002E-5</v>
      </c>
      <c r="R222" s="143">
        <f>Q222*H222</f>
        <v>7.2000000000000005E-4</v>
      </c>
      <c r="S222" s="143">
        <v>0</v>
      </c>
      <c r="T222" s="144">
        <f>S222*H222</f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45" t="s">
        <v>129</v>
      </c>
      <c r="AT222" s="145" t="s">
        <v>124</v>
      </c>
      <c r="AU222" s="145" t="s">
        <v>83</v>
      </c>
      <c r="AY222" s="17" t="s">
        <v>122</v>
      </c>
      <c r="BE222" s="146">
        <f>IF(N222="základní",J222,0)</f>
        <v>0</v>
      </c>
      <c r="BF222" s="146">
        <f>IF(N222="snížená",J222,0)</f>
        <v>0</v>
      </c>
      <c r="BG222" s="146">
        <f>IF(N222="zákl. přenesená",J222,0)</f>
        <v>0</v>
      </c>
      <c r="BH222" s="146">
        <f>IF(N222="sníž. přenesená",J222,0)</f>
        <v>0</v>
      </c>
      <c r="BI222" s="146">
        <f>IF(N222="nulová",J222,0)</f>
        <v>0</v>
      </c>
      <c r="BJ222" s="17" t="s">
        <v>81</v>
      </c>
      <c r="BK222" s="146">
        <f>ROUND(I222*H222,2)</f>
        <v>0</v>
      </c>
      <c r="BL222" s="17" t="s">
        <v>129</v>
      </c>
      <c r="BM222" s="145" t="s">
        <v>421</v>
      </c>
    </row>
    <row r="223" spans="1:65" s="13" customFormat="1">
      <c r="B223" s="147"/>
      <c r="D223" s="148" t="s">
        <v>131</v>
      </c>
      <c r="E223" s="149" t="s">
        <v>3</v>
      </c>
      <c r="F223" s="150" t="s">
        <v>422</v>
      </c>
      <c r="H223" s="151">
        <v>36</v>
      </c>
      <c r="L223" s="147"/>
      <c r="M223" s="152"/>
      <c r="N223" s="153"/>
      <c r="O223" s="153"/>
      <c r="P223" s="153"/>
      <c r="Q223" s="153"/>
      <c r="R223" s="153"/>
      <c r="S223" s="153"/>
      <c r="T223" s="154"/>
      <c r="AT223" s="149" t="s">
        <v>131</v>
      </c>
      <c r="AU223" s="149" t="s">
        <v>83</v>
      </c>
      <c r="AV223" s="13" t="s">
        <v>83</v>
      </c>
      <c r="AW223" s="13" t="s">
        <v>33</v>
      </c>
      <c r="AX223" s="13" t="s">
        <v>81</v>
      </c>
      <c r="AY223" s="149" t="s">
        <v>122</v>
      </c>
    </row>
    <row r="224" spans="1:65" s="2" customFormat="1" ht="16.5" customHeight="1">
      <c r="A224" s="29"/>
      <c r="B224" s="134"/>
      <c r="C224" s="162">
        <v>77</v>
      </c>
      <c r="D224" s="162" t="s">
        <v>282</v>
      </c>
      <c r="E224" s="163" t="s">
        <v>423</v>
      </c>
      <c r="F224" s="164" t="s">
        <v>424</v>
      </c>
      <c r="G224" s="165" t="s">
        <v>192</v>
      </c>
      <c r="H224" s="166">
        <v>36</v>
      </c>
      <c r="I224" s="167"/>
      <c r="J224" s="167">
        <f t="shared" ref="J224:J230" si="20">ROUND(I224*H224,2)</f>
        <v>0</v>
      </c>
      <c r="K224" s="164" t="s">
        <v>128</v>
      </c>
      <c r="L224" s="168"/>
      <c r="M224" s="169" t="s">
        <v>3</v>
      </c>
      <c r="N224" s="170" t="s">
        <v>44</v>
      </c>
      <c r="O224" s="143">
        <v>0</v>
      </c>
      <c r="P224" s="143">
        <f t="shared" ref="P224:P230" si="21">O224*H224</f>
        <v>0</v>
      </c>
      <c r="Q224" s="143">
        <v>4.2599999999999999E-3</v>
      </c>
      <c r="R224" s="143">
        <f t="shared" ref="R224:R230" si="22">Q224*H224</f>
        <v>0.15336</v>
      </c>
      <c r="S224" s="143">
        <v>0</v>
      </c>
      <c r="T224" s="144">
        <f t="shared" ref="T224:T230" si="23">S224*H224</f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45" t="s">
        <v>159</v>
      </c>
      <c r="AT224" s="145" t="s">
        <v>282</v>
      </c>
      <c r="AU224" s="145" t="s">
        <v>83</v>
      </c>
      <c r="AY224" s="17" t="s">
        <v>122</v>
      </c>
      <c r="BE224" s="146">
        <f t="shared" ref="BE224:BE230" si="24">IF(N224="základní",J224,0)</f>
        <v>0</v>
      </c>
      <c r="BF224" s="146">
        <f t="shared" ref="BF224:BF230" si="25">IF(N224="snížená",J224,0)</f>
        <v>0</v>
      </c>
      <c r="BG224" s="146">
        <f t="shared" ref="BG224:BG230" si="26">IF(N224="zákl. přenesená",J224,0)</f>
        <v>0</v>
      </c>
      <c r="BH224" s="146">
        <f t="shared" ref="BH224:BH230" si="27">IF(N224="sníž. přenesená",J224,0)</f>
        <v>0</v>
      </c>
      <c r="BI224" s="146">
        <f t="shared" ref="BI224:BI230" si="28">IF(N224="nulová",J224,0)</f>
        <v>0</v>
      </c>
      <c r="BJ224" s="17" t="s">
        <v>81</v>
      </c>
      <c r="BK224" s="146">
        <f t="shared" ref="BK224:BK230" si="29">ROUND(I224*H224,2)</f>
        <v>0</v>
      </c>
      <c r="BL224" s="17" t="s">
        <v>129</v>
      </c>
      <c r="BM224" s="145" t="s">
        <v>425</v>
      </c>
    </row>
    <row r="225" spans="1:65" s="2" customFormat="1" ht="24.2" customHeight="1">
      <c r="A225" s="29"/>
      <c r="B225" s="134"/>
      <c r="C225" s="135">
        <v>78</v>
      </c>
      <c r="D225" s="135" t="s">
        <v>124</v>
      </c>
      <c r="E225" s="136" t="s">
        <v>426</v>
      </c>
      <c r="F225" s="137" t="s">
        <v>427</v>
      </c>
      <c r="G225" s="138" t="s">
        <v>192</v>
      </c>
      <c r="H225" s="139">
        <v>2</v>
      </c>
      <c r="I225" s="140"/>
      <c r="J225" s="140">
        <f t="shared" si="20"/>
        <v>0</v>
      </c>
      <c r="K225" s="137" t="s">
        <v>128</v>
      </c>
      <c r="L225" s="30"/>
      <c r="M225" s="141" t="s">
        <v>3</v>
      </c>
      <c r="N225" s="142" t="s">
        <v>44</v>
      </c>
      <c r="O225" s="143">
        <v>1.728</v>
      </c>
      <c r="P225" s="143">
        <f t="shared" si="21"/>
        <v>3.456</v>
      </c>
      <c r="Q225" s="143">
        <v>1.1E-4</v>
      </c>
      <c r="R225" s="143">
        <f t="shared" si="22"/>
        <v>2.2000000000000001E-4</v>
      </c>
      <c r="S225" s="143">
        <v>0</v>
      </c>
      <c r="T225" s="144">
        <f t="shared" si="2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45" t="s">
        <v>129</v>
      </c>
      <c r="AT225" s="145" t="s">
        <v>124</v>
      </c>
      <c r="AU225" s="145" t="s">
        <v>83</v>
      </c>
      <c r="AY225" s="17" t="s">
        <v>122</v>
      </c>
      <c r="BE225" s="146">
        <f t="shared" si="24"/>
        <v>0</v>
      </c>
      <c r="BF225" s="146">
        <f t="shared" si="25"/>
        <v>0</v>
      </c>
      <c r="BG225" s="146">
        <f t="shared" si="26"/>
        <v>0</v>
      </c>
      <c r="BH225" s="146">
        <f t="shared" si="27"/>
        <v>0</v>
      </c>
      <c r="BI225" s="146">
        <f t="shared" si="28"/>
        <v>0</v>
      </c>
      <c r="BJ225" s="17" t="s">
        <v>81</v>
      </c>
      <c r="BK225" s="146">
        <f t="shared" si="29"/>
        <v>0</v>
      </c>
      <c r="BL225" s="17" t="s">
        <v>129</v>
      </c>
      <c r="BM225" s="145" t="s">
        <v>428</v>
      </c>
    </row>
    <row r="226" spans="1:65" s="2" customFormat="1" ht="16.5" customHeight="1">
      <c r="A226" s="29"/>
      <c r="B226" s="134"/>
      <c r="C226" s="162">
        <v>79</v>
      </c>
      <c r="D226" s="162" t="s">
        <v>282</v>
      </c>
      <c r="E226" s="163" t="s">
        <v>429</v>
      </c>
      <c r="F226" s="164" t="s">
        <v>430</v>
      </c>
      <c r="G226" s="165" t="s">
        <v>192</v>
      </c>
      <c r="H226" s="166">
        <v>2</v>
      </c>
      <c r="I226" s="167"/>
      <c r="J226" s="167">
        <f t="shared" si="20"/>
        <v>0</v>
      </c>
      <c r="K226" s="164" t="s">
        <v>128</v>
      </c>
      <c r="L226" s="168"/>
      <c r="M226" s="169" t="s">
        <v>3</v>
      </c>
      <c r="N226" s="170" t="s">
        <v>44</v>
      </c>
      <c r="O226" s="143">
        <v>0</v>
      </c>
      <c r="P226" s="143">
        <f t="shared" si="21"/>
        <v>0</v>
      </c>
      <c r="Q226" s="143">
        <v>4.7999999999999996E-3</v>
      </c>
      <c r="R226" s="143">
        <f t="shared" si="22"/>
        <v>9.5999999999999992E-3</v>
      </c>
      <c r="S226" s="143">
        <v>0</v>
      </c>
      <c r="T226" s="144">
        <f t="shared" si="2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45" t="s">
        <v>159</v>
      </c>
      <c r="AT226" s="145" t="s">
        <v>282</v>
      </c>
      <c r="AU226" s="145" t="s">
        <v>83</v>
      </c>
      <c r="AY226" s="17" t="s">
        <v>122</v>
      </c>
      <c r="BE226" s="146">
        <f t="shared" si="24"/>
        <v>0</v>
      </c>
      <c r="BF226" s="146">
        <f t="shared" si="25"/>
        <v>0</v>
      </c>
      <c r="BG226" s="146">
        <f t="shared" si="26"/>
        <v>0</v>
      </c>
      <c r="BH226" s="146">
        <f t="shared" si="27"/>
        <v>0</v>
      </c>
      <c r="BI226" s="146">
        <f t="shared" si="28"/>
        <v>0</v>
      </c>
      <c r="BJ226" s="17" t="s">
        <v>81</v>
      </c>
      <c r="BK226" s="146">
        <f t="shared" si="29"/>
        <v>0</v>
      </c>
      <c r="BL226" s="17" t="s">
        <v>129</v>
      </c>
      <c r="BM226" s="145" t="s">
        <v>431</v>
      </c>
    </row>
    <row r="227" spans="1:65" s="2" customFormat="1" ht="16.5" customHeight="1">
      <c r="A227" s="29"/>
      <c r="B227" s="134"/>
      <c r="C227" s="135">
        <v>80</v>
      </c>
      <c r="D227" s="135" t="s">
        <v>124</v>
      </c>
      <c r="E227" s="136" t="s">
        <v>432</v>
      </c>
      <c r="F227" s="137" t="s">
        <v>433</v>
      </c>
      <c r="G227" s="138" t="s">
        <v>177</v>
      </c>
      <c r="H227" s="139">
        <v>175.6</v>
      </c>
      <c r="I227" s="140"/>
      <c r="J227" s="140">
        <f t="shared" si="20"/>
        <v>0</v>
      </c>
      <c r="K227" s="137" t="s">
        <v>128</v>
      </c>
      <c r="L227" s="30"/>
      <c r="M227" s="141" t="s">
        <v>3</v>
      </c>
      <c r="N227" s="142" t="s">
        <v>44</v>
      </c>
      <c r="O227" s="143">
        <v>5.5E-2</v>
      </c>
      <c r="P227" s="143">
        <f t="shared" si="21"/>
        <v>9.6579999999999995</v>
      </c>
      <c r="Q227" s="143">
        <v>0</v>
      </c>
      <c r="R227" s="143">
        <f t="shared" si="22"/>
        <v>0</v>
      </c>
      <c r="S227" s="143">
        <v>0</v>
      </c>
      <c r="T227" s="144">
        <f t="shared" si="2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45" t="s">
        <v>129</v>
      </c>
      <c r="AT227" s="145" t="s">
        <v>124</v>
      </c>
      <c r="AU227" s="145" t="s">
        <v>83</v>
      </c>
      <c r="AY227" s="17" t="s">
        <v>122</v>
      </c>
      <c r="BE227" s="146">
        <f t="shared" si="24"/>
        <v>0</v>
      </c>
      <c r="BF227" s="146">
        <f t="shared" si="25"/>
        <v>0</v>
      </c>
      <c r="BG227" s="146">
        <f t="shared" si="26"/>
        <v>0</v>
      </c>
      <c r="BH227" s="146">
        <f t="shared" si="27"/>
        <v>0</v>
      </c>
      <c r="BI227" s="146">
        <f t="shared" si="28"/>
        <v>0</v>
      </c>
      <c r="BJ227" s="17" t="s">
        <v>81</v>
      </c>
      <c r="BK227" s="146">
        <f t="shared" si="29"/>
        <v>0</v>
      </c>
      <c r="BL227" s="17" t="s">
        <v>129</v>
      </c>
      <c r="BM227" s="145" t="s">
        <v>434</v>
      </c>
    </row>
    <row r="228" spans="1:65" s="2" customFormat="1" ht="16.5" customHeight="1">
      <c r="A228" s="29"/>
      <c r="B228" s="134"/>
      <c r="C228" s="135">
        <v>81</v>
      </c>
      <c r="D228" s="135" t="s">
        <v>124</v>
      </c>
      <c r="E228" s="136" t="s">
        <v>435</v>
      </c>
      <c r="F228" s="137" t="s">
        <v>436</v>
      </c>
      <c r="G228" s="138" t="s">
        <v>192</v>
      </c>
      <c r="H228" s="139">
        <v>3</v>
      </c>
      <c r="I228" s="140"/>
      <c r="J228" s="140">
        <f t="shared" si="20"/>
        <v>0</v>
      </c>
      <c r="K228" s="137" t="s">
        <v>128</v>
      </c>
      <c r="L228" s="30"/>
      <c r="M228" s="141" t="s">
        <v>3</v>
      </c>
      <c r="N228" s="142" t="s">
        <v>44</v>
      </c>
      <c r="O228" s="143">
        <v>10.3</v>
      </c>
      <c r="P228" s="143">
        <f t="shared" si="21"/>
        <v>30.900000000000002</v>
      </c>
      <c r="Q228" s="143">
        <v>0.45937</v>
      </c>
      <c r="R228" s="143">
        <f t="shared" si="22"/>
        <v>1.3781099999999999</v>
      </c>
      <c r="S228" s="143">
        <v>0</v>
      </c>
      <c r="T228" s="144">
        <f t="shared" si="2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45" t="s">
        <v>129</v>
      </c>
      <c r="AT228" s="145" t="s">
        <v>124</v>
      </c>
      <c r="AU228" s="145" t="s">
        <v>83</v>
      </c>
      <c r="AY228" s="17" t="s">
        <v>122</v>
      </c>
      <c r="BE228" s="146">
        <f t="shared" si="24"/>
        <v>0</v>
      </c>
      <c r="BF228" s="146">
        <f t="shared" si="25"/>
        <v>0</v>
      </c>
      <c r="BG228" s="146">
        <f t="shared" si="26"/>
        <v>0</v>
      </c>
      <c r="BH228" s="146">
        <f t="shared" si="27"/>
        <v>0</v>
      </c>
      <c r="BI228" s="146">
        <f t="shared" si="28"/>
        <v>0</v>
      </c>
      <c r="BJ228" s="17" t="s">
        <v>81</v>
      </c>
      <c r="BK228" s="146">
        <f t="shared" si="29"/>
        <v>0</v>
      </c>
      <c r="BL228" s="17" t="s">
        <v>129</v>
      </c>
      <c r="BM228" s="145" t="s">
        <v>437</v>
      </c>
    </row>
    <row r="229" spans="1:65" s="2" customFormat="1" ht="16.5" customHeight="1">
      <c r="A229" s="29"/>
      <c r="B229" s="134"/>
      <c r="C229" s="135">
        <v>82</v>
      </c>
      <c r="D229" s="135" t="s">
        <v>124</v>
      </c>
      <c r="E229" s="136" t="s">
        <v>438</v>
      </c>
      <c r="F229" s="137" t="s">
        <v>439</v>
      </c>
      <c r="G229" s="138" t="s">
        <v>177</v>
      </c>
      <c r="H229" s="139">
        <v>766.5</v>
      </c>
      <c r="I229" s="140"/>
      <c r="J229" s="140">
        <f t="shared" si="20"/>
        <v>0</v>
      </c>
      <c r="K229" s="137" t="s">
        <v>128</v>
      </c>
      <c r="L229" s="30"/>
      <c r="M229" s="141" t="s">
        <v>3</v>
      </c>
      <c r="N229" s="142" t="s">
        <v>44</v>
      </c>
      <c r="O229" s="143">
        <v>6.6000000000000003E-2</v>
      </c>
      <c r="P229" s="143">
        <f t="shared" si="21"/>
        <v>50.589000000000006</v>
      </c>
      <c r="Q229" s="143">
        <v>0</v>
      </c>
      <c r="R229" s="143">
        <f t="shared" si="22"/>
        <v>0</v>
      </c>
      <c r="S229" s="143">
        <v>0</v>
      </c>
      <c r="T229" s="144">
        <f t="shared" si="2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45" t="s">
        <v>129</v>
      </c>
      <c r="AT229" s="145" t="s">
        <v>124</v>
      </c>
      <c r="AU229" s="145" t="s">
        <v>83</v>
      </c>
      <c r="AY229" s="17" t="s">
        <v>122</v>
      </c>
      <c r="BE229" s="146">
        <f t="shared" si="24"/>
        <v>0</v>
      </c>
      <c r="BF229" s="146">
        <f t="shared" si="25"/>
        <v>0</v>
      </c>
      <c r="BG229" s="146">
        <f t="shared" si="26"/>
        <v>0</v>
      </c>
      <c r="BH229" s="146">
        <f t="shared" si="27"/>
        <v>0</v>
      </c>
      <c r="BI229" s="146">
        <f t="shared" si="28"/>
        <v>0</v>
      </c>
      <c r="BJ229" s="17" t="s">
        <v>81</v>
      </c>
      <c r="BK229" s="146">
        <f t="shared" si="29"/>
        <v>0</v>
      </c>
      <c r="BL229" s="17" t="s">
        <v>129</v>
      </c>
      <c r="BM229" s="145" t="s">
        <v>440</v>
      </c>
    </row>
    <row r="230" spans="1:65" s="2" customFormat="1" ht="16.5" customHeight="1">
      <c r="A230" s="29"/>
      <c r="B230" s="134"/>
      <c r="C230" s="135">
        <v>83</v>
      </c>
      <c r="D230" s="135" t="s">
        <v>124</v>
      </c>
      <c r="E230" s="136" t="s">
        <v>441</v>
      </c>
      <c r="F230" s="137" t="s">
        <v>442</v>
      </c>
      <c r="G230" s="138" t="s">
        <v>192</v>
      </c>
      <c r="H230" s="139">
        <v>44</v>
      </c>
      <c r="I230" s="140"/>
      <c r="J230" s="140">
        <f t="shared" si="20"/>
        <v>0</v>
      </c>
      <c r="K230" s="137" t="s">
        <v>128</v>
      </c>
      <c r="L230" s="30"/>
      <c r="M230" s="141" t="s">
        <v>3</v>
      </c>
      <c r="N230" s="142" t="s">
        <v>44</v>
      </c>
      <c r="O230" s="143">
        <v>1.5620000000000001</v>
      </c>
      <c r="P230" s="143">
        <f t="shared" si="21"/>
        <v>68.728000000000009</v>
      </c>
      <c r="Q230" s="143">
        <v>1.0189999999999999E-2</v>
      </c>
      <c r="R230" s="143">
        <f t="shared" si="22"/>
        <v>0.44835999999999998</v>
      </c>
      <c r="S230" s="143">
        <v>0</v>
      </c>
      <c r="T230" s="144">
        <f t="shared" si="2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45" t="s">
        <v>129</v>
      </c>
      <c r="AT230" s="145" t="s">
        <v>124</v>
      </c>
      <c r="AU230" s="145" t="s">
        <v>83</v>
      </c>
      <c r="AY230" s="17" t="s">
        <v>122</v>
      </c>
      <c r="BE230" s="146">
        <f t="shared" si="24"/>
        <v>0</v>
      </c>
      <c r="BF230" s="146">
        <f t="shared" si="25"/>
        <v>0</v>
      </c>
      <c r="BG230" s="146">
        <f t="shared" si="26"/>
        <v>0</v>
      </c>
      <c r="BH230" s="146">
        <f t="shared" si="27"/>
        <v>0</v>
      </c>
      <c r="BI230" s="146">
        <f t="shared" si="28"/>
        <v>0</v>
      </c>
      <c r="BJ230" s="17" t="s">
        <v>81</v>
      </c>
      <c r="BK230" s="146">
        <f t="shared" si="29"/>
        <v>0</v>
      </c>
      <c r="BL230" s="17" t="s">
        <v>129</v>
      </c>
      <c r="BM230" s="145" t="s">
        <v>443</v>
      </c>
    </row>
    <row r="231" spans="1:65" s="13" customFormat="1">
      <c r="B231" s="147"/>
      <c r="D231" s="148" t="s">
        <v>131</v>
      </c>
      <c r="E231" s="149" t="s">
        <v>3</v>
      </c>
      <c r="F231" s="150" t="s">
        <v>444</v>
      </c>
      <c r="H231" s="151">
        <v>44</v>
      </c>
      <c r="L231" s="147"/>
      <c r="M231" s="152"/>
      <c r="N231" s="153"/>
      <c r="O231" s="153"/>
      <c r="P231" s="153"/>
      <c r="Q231" s="153"/>
      <c r="R231" s="153"/>
      <c r="S231" s="153"/>
      <c r="T231" s="154"/>
      <c r="AT231" s="149" t="s">
        <v>131</v>
      </c>
      <c r="AU231" s="149" t="s">
        <v>83</v>
      </c>
      <c r="AV231" s="13" t="s">
        <v>83</v>
      </c>
      <c r="AW231" s="13" t="s">
        <v>33</v>
      </c>
      <c r="AX231" s="13" t="s">
        <v>81</v>
      </c>
      <c r="AY231" s="149" t="s">
        <v>122</v>
      </c>
    </row>
    <row r="232" spans="1:65" s="2" customFormat="1" ht="16.5" customHeight="1">
      <c r="A232" s="29"/>
      <c r="B232" s="134"/>
      <c r="C232" s="162">
        <v>84</v>
      </c>
      <c r="D232" s="162" t="s">
        <v>282</v>
      </c>
      <c r="E232" s="163" t="s">
        <v>445</v>
      </c>
      <c r="F232" s="164" t="s">
        <v>446</v>
      </c>
      <c r="G232" s="165" t="s">
        <v>192</v>
      </c>
      <c r="H232" s="166">
        <v>18</v>
      </c>
      <c r="I232" s="167"/>
      <c r="J232" s="167">
        <f t="shared" ref="J232:J239" si="30">ROUND(I232*H232,2)</f>
        <v>0</v>
      </c>
      <c r="K232" s="164" t="s">
        <v>128</v>
      </c>
      <c r="L232" s="168"/>
      <c r="M232" s="169" t="s">
        <v>3</v>
      </c>
      <c r="N232" s="170" t="s">
        <v>44</v>
      </c>
      <c r="O232" s="143">
        <v>0</v>
      </c>
      <c r="P232" s="143">
        <f t="shared" ref="P232:P239" si="31">O232*H232</f>
        <v>0</v>
      </c>
      <c r="Q232" s="143">
        <v>0.254</v>
      </c>
      <c r="R232" s="143">
        <f t="shared" ref="R232:R239" si="32">Q232*H232</f>
        <v>4.5720000000000001</v>
      </c>
      <c r="S232" s="143">
        <v>0</v>
      </c>
      <c r="T232" s="144">
        <f t="shared" ref="T232:T239" si="33"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45" t="s">
        <v>159</v>
      </c>
      <c r="AT232" s="145" t="s">
        <v>282</v>
      </c>
      <c r="AU232" s="145" t="s">
        <v>83</v>
      </c>
      <c r="AY232" s="17" t="s">
        <v>122</v>
      </c>
      <c r="BE232" s="146">
        <f t="shared" ref="BE232:BE239" si="34">IF(N232="základní",J232,0)</f>
        <v>0</v>
      </c>
      <c r="BF232" s="146">
        <f t="shared" ref="BF232:BF239" si="35">IF(N232="snížená",J232,0)</f>
        <v>0</v>
      </c>
      <c r="BG232" s="146">
        <f t="shared" ref="BG232:BG239" si="36">IF(N232="zákl. přenesená",J232,0)</f>
        <v>0</v>
      </c>
      <c r="BH232" s="146">
        <f t="shared" ref="BH232:BH239" si="37">IF(N232="sníž. přenesená",J232,0)</f>
        <v>0</v>
      </c>
      <c r="BI232" s="146">
        <f t="shared" ref="BI232:BI239" si="38">IF(N232="nulová",J232,0)</f>
        <v>0</v>
      </c>
      <c r="BJ232" s="17" t="s">
        <v>81</v>
      </c>
      <c r="BK232" s="146">
        <f t="shared" ref="BK232:BK239" si="39">ROUND(I232*H232,2)</f>
        <v>0</v>
      </c>
      <c r="BL232" s="17" t="s">
        <v>129</v>
      </c>
      <c r="BM232" s="145" t="s">
        <v>447</v>
      </c>
    </row>
    <row r="233" spans="1:65" s="2" customFormat="1" ht="16.5" customHeight="1">
      <c r="A233" s="29"/>
      <c r="B233" s="134"/>
      <c r="C233" s="162">
        <v>85</v>
      </c>
      <c r="D233" s="162" t="s">
        <v>282</v>
      </c>
      <c r="E233" s="163" t="s">
        <v>448</v>
      </c>
      <c r="F233" s="164" t="s">
        <v>449</v>
      </c>
      <c r="G233" s="165" t="s">
        <v>192</v>
      </c>
      <c r="H233" s="166">
        <v>7</v>
      </c>
      <c r="I233" s="167"/>
      <c r="J233" s="167">
        <f t="shared" si="30"/>
        <v>0</v>
      </c>
      <c r="K233" s="164" t="s">
        <v>128</v>
      </c>
      <c r="L233" s="168"/>
      <c r="M233" s="169" t="s">
        <v>3</v>
      </c>
      <c r="N233" s="170" t="s">
        <v>44</v>
      </c>
      <c r="O233" s="143">
        <v>0</v>
      </c>
      <c r="P233" s="143">
        <f t="shared" si="31"/>
        <v>0</v>
      </c>
      <c r="Q233" s="143">
        <v>0.50600000000000001</v>
      </c>
      <c r="R233" s="143">
        <f t="shared" si="32"/>
        <v>3.5419999999999998</v>
      </c>
      <c r="S233" s="143">
        <v>0</v>
      </c>
      <c r="T233" s="144">
        <f t="shared" si="3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45" t="s">
        <v>159</v>
      </c>
      <c r="AT233" s="145" t="s">
        <v>282</v>
      </c>
      <c r="AU233" s="145" t="s">
        <v>83</v>
      </c>
      <c r="AY233" s="17" t="s">
        <v>122</v>
      </c>
      <c r="BE233" s="146">
        <f t="shared" si="34"/>
        <v>0</v>
      </c>
      <c r="BF233" s="146">
        <f t="shared" si="35"/>
        <v>0</v>
      </c>
      <c r="BG233" s="146">
        <f t="shared" si="36"/>
        <v>0</v>
      </c>
      <c r="BH233" s="146">
        <f t="shared" si="37"/>
        <v>0</v>
      </c>
      <c r="BI233" s="146">
        <f t="shared" si="38"/>
        <v>0</v>
      </c>
      <c r="BJ233" s="17" t="s">
        <v>81</v>
      </c>
      <c r="BK233" s="146">
        <f t="shared" si="39"/>
        <v>0</v>
      </c>
      <c r="BL233" s="17" t="s">
        <v>129</v>
      </c>
      <c r="BM233" s="145" t="s">
        <v>450</v>
      </c>
    </row>
    <row r="234" spans="1:65" s="2" customFormat="1" ht="16.5" customHeight="1">
      <c r="A234" s="29"/>
      <c r="B234" s="134"/>
      <c r="C234" s="162">
        <v>86</v>
      </c>
      <c r="D234" s="162" t="s">
        <v>282</v>
      </c>
      <c r="E234" s="163" t="s">
        <v>451</v>
      </c>
      <c r="F234" s="164" t="s">
        <v>452</v>
      </c>
      <c r="G234" s="165" t="s">
        <v>192</v>
      </c>
      <c r="H234" s="166">
        <v>19</v>
      </c>
      <c r="I234" s="167"/>
      <c r="J234" s="167">
        <f t="shared" si="30"/>
        <v>0</v>
      </c>
      <c r="K234" s="164" t="s">
        <v>128</v>
      </c>
      <c r="L234" s="168"/>
      <c r="M234" s="169" t="s">
        <v>3</v>
      </c>
      <c r="N234" s="170" t="s">
        <v>44</v>
      </c>
      <c r="O234" s="143">
        <v>0</v>
      </c>
      <c r="P234" s="143">
        <f t="shared" si="31"/>
        <v>0</v>
      </c>
      <c r="Q234" s="143">
        <v>1.0129999999999999</v>
      </c>
      <c r="R234" s="143">
        <f t="shared" si="32"/>
        <v>19.247</v>
      </c>
      <c r="S234" s="143">
        <v>0</v>
      </c>
      <c r="T234" s="144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45" t="s">
        <v>159</v>
      </c>
      <c r="AT234" s="145" t="s">
        <v>282</v>
      </c>
      <c r="AU234" s="145" t="s">
        <v>83</v>
      </c>
      <c r="AY234" s="17" t="s">
        <v>122</v>
      </c>
      <c r="BE234" s="146">
        <f t="shared" si="34"/>
        <v>0</v>
      </c>
      <c r="BF234" s="146">
        <f t="shared" si="35"/>
        <v>0</v>
      </c>
      <c r="BG234" s="146">
        <f t="shared" si="36"/>
        <v>0</v>
      </c>
      <c r="BH234" s="146">
        <f t="shared" si="37"/>
        <v>0</v>
      </c>
      <c r="BI234" s="146">
        <f t="shared" si="38"/>
        <v>0</v>
      </c>
      <c r="BJ234" s="17" t="s">
        <v>81</v>
      </c>
      <c r="BK234" s="146">
        <f t="shared" si="39"/>
        <v>0</v>
      </c>
      <c r="BL234" s="17" t="s">
        <v>129</v>
      </c>
      <c r="BM234" s="145" t="s">
        <v>453</v>
      </c>
    </row>
    <row r="235" spans="1:65" s="2" customFormat="1" ht="16.5" customHeight="1">
      <c r="A235" s="29"/>
      <c r="B235" s="134"/>
      <c r="C235" s="135">
        <v>87</v>
      </c>
      <c r="D235" s="135" t="s">
        <v>124</v>
      </c>
      <c r="E235" s="136" t="s">
        <v>454</v>
      </c>
      <c r="F235" s="137" t="s">
        <v>455</v>
      </c>
      <c r="G235" s="138" t="s">
        <v>192</v>
      </c>
      <c r="H235" s="139">
        <v>23</v>
      </c>
      <c r="I235" s="140"/>
      <c r="J235" s="140">
        <f t="shared" si="30"/>
        <v>0</v>
      </c>
      <c r="K235" s="137" t="s">
        <v>128</v>
      </c>
      <c r="L235" s="30"/>
      <c r="M235" s="141" t="s">
        <v>3</v>
      </c>
      <c r="N235" s="142" t="s">
        <v>44</v>
      </c>
      <c r="O235" s="143">
        <v>1.6639999999999999</v>
      </c>
      <c r="P235" s="143">
        <f t="shared" si="31"/>
        <v>38.271999999999998</v>
      </c>
      <c r="Q235" s="143">
        <v>1.248E-2</v>
      </c>
      <c r="R235" s="143">
        <f t="shared" si="32"/>
        <v>0.28704000000000002</v>
      </c>
      <c r="S235" s="143">
        <v>0</v>
      </c>
      <c r="T235" s="144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45" t="s">
        <v>129</v>
      </c>
      <c r="AT235" s="145" t="s">
        <v>124</v>
      </c>
      <c r="AU235" s="145" t="s">
        <v>83</v>
      </c>
      <c r="AY235" s="17" t="s">
        <v>122</v>
      </c>
      <c r="BE235" s="146">
        <f t="shared" si="34"/>
        <v>0</v>
      </c>
      <c r="BF235" s="146">
        <f t="shared" si="35"/>
        <v>0</v>
      </c>
      <c r="BG235" s="146">
        <f t="shared" si="36"/>
        <v>0</v>
      </c>
      <c r="BH235" s="146">
        <f t="shared" si="37"/>
        <v>0</v>
      </c>
      <c r="BI235" s="146">
        <f t="shared" si="38"/>
        <v>0</v>
      </c>
      <c r="BJ235" s="17" t="s">
        <v>81</v>
      </c>
      <c r="BK235" s="146">
        <f t="shared" si="39"/>
        <v>0</v>
      </c>
      <c r="BL235" s="17" t="s">
        <v>129</v>
      </c>
      <c r="BM235" s="145" t="s">
        <v>456</v>
      </c>
    </row>
    <row r="236" spans="1:65" s="2" customFormat="1" ht="16.5" customHeight="1">
      <c r="A236" s="29"/>
      <c r="B236" s="134"/>
      <c r="C236" s="162">
        <v>88</v>
      </c>
      <c r="D236" s="162" t="s">
        <v>282</v>
      </c>
      <c r="E236" s="163" t="s">
        <v>457</v>
      </c>
      <c r="F236" s="164" t="s">
        <v>458</v>
      </c>
      <c r="G236" s="165" t="s">
        <v>192</v>
      </c>
      <c r="H236" s="166">
        <v>23</v>
      </c>
      <c r="I236" s="167"/>
      <c r="J236" s="167">
        <f t="shared" si="30"/>
        <v>0</v>
      </c>
      <c r="K236" s="164" t="s">
        <v>128</v>
      </c>
      <c r="L236" s="168"/>
      <c r="M236" s="169" t="s">
        <v>3</v>
      </c>
      <c r="N236" s="170" t="s">
        <v>44</v>
      </c>
      <c r="O236" s="143">
        <v>0</v>
      </c>
      <c r="P236" s="143">
        <f t="shared" si="31"/>
        <v>0</v>
      </c>
      <c r="Q236" s="143">
        <v>0.54800000000000004</v>
      </c>
      <c r="R236" s="143">
        <f t="shared" si="32"/>
        <v>12.604000000000001</v>
      </c>
      <c r="S236" s="143">
        <v>0</v>
      </c>
      <c r="T236" s="144">
        <f t="shared" si="3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45" t="s">
        <v>159</v>
      </c>
      <c r="AT236" s="145" t="s">
        <v>282</v>
      </c>
      <c r="AU236" s="145" t="s">
        <v>83</v>
      </c>
      <c r="AY236" s="17" t="s">
        <v>122</v>
      </c>
      <c r="BE236" s="146">
        <f t="shared" si="34"/>
        <v>0</v>
      </c>
      <c r="BF236" s="146">
        <f t="shared" si="35"/>
        <v>0</v>
      </c>
      <c r="BG236" s="146">
        <f t="shared" si="36"/>
        <v>0</v>
      </c>
      <c r="BH236" s="146">
        <f t="shared" si="37"/>
        <v>0</v>
      </c>
      <c r="BI236" s="146">
        <f t="shared" si="38"/>
        <v>0</v>
      </c>
      <c r="BJ236" s="17" t="s">
        <v>81</v>
      </c>
      <c r="BK236" s="146">
        <f t="shared" si="39"/>
        <v>0</v>
      </c>
      <c r="BL236" s="17" t="s">
        <v>129</v>
      </c>
      <c r="BM236" s="145" t="s">
        <v>459</v>
      </c>
    </row>
    <row r="237" spans="1:65" s="2" customFormat="1" ht="16.5" customHeight="1">
      <c r="A237" s="29"/>
      <c r="B237" s="134"/>
      <c r="C237" s="135">
        <v>89</v>
      </c>
      <c r="D237" s="135" t="s">
        <v>124</v>
      </c>
      <c r="E237" s="136" t="s">
        <v>460</v>
      </c>
      <c r="F237" s="137" t="s">
        <v>461</v>
      </c>
      <c r="G237" s="138" t="s">
        <v>192</v>
      </c>
      <c r="H237" s="139">
        <v>23</v>
      </c>
      <c r="I237" s="140"/>
      <c r="J237" s="140">
        <f t="shared" si="30"/>
        <v>0</v>
      </c>
      <c r="K237" s="137" t="s">
        <v>128</v>
      </c>
      <c r="L237" s="30"/>
      <c r="M237" s="141" t="s">
        <v>3</v>
      </c>
      <c r="N237" s="142" t="s">
        <v>44</v>
      </c>
      <c r="O237" s="143">
        <v>2.08</v>
      </c>
      <c r="P237" s="143">
        <f t="shared" si="31"/>
        <v>47.84</v>
      </c>
      <c r="Q237" s="143">
        <v>2.8539999999999999E-2</v>
      </c>
      <c r="R237" s="143">
        <f t="shared" si="32"/>
        <v>0.65642</v>
      </c>
      <c r="S237" s="143">
        <v>0</v>
      </c>
      <c r="T237" s="144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45" t="s">
        <v>129</v>
      </c>
      <c r="AT237" s="145" t="s">
        <v>124</v>
      </c>
      <c r="AU237" s="145" t="s">
        <v>83</v>
      </c>
      <c r="AY237" s="17" t="s">
        <v>122</v>
      </c>
      <c r="BE237" s="146">
        <f t="shared" si="34"/>
        <v>0</v>
      </c>
      <c r="BF237" s="146">
        <f t="shared" si="35"/>
        <v>0</v>
      </c>
      <c r="BG237" s="146">
        <f t="shared" si="36"/>
        <v>0</v>
      </c>
      <c r="BH237" s="146">
        <f t="shared" si="37"/>
        <v>0</v>
      </c>
      <c r="BI237" s="146">
        <f t="shared" si="38"/>
        <v>0</v>
      </c>
      <c r="BJ237" s="17" t="s">
        <v>81</v>
      </c>
      <c r="BK237" s="146">
        <f t="shared" si="39"/>
        <v>0</v>
      </c>
      <c r="BL237" s="17" t="s">
        <v>129</v>
      </c>
      <c r="BM237" s="145" t="s">
        <v>462</v>
      </c>
    </row>
    <row r="238" spans="1:65" s="2" customFormat="1" ht="16.5" customHeight="1">
      <c r="A238" s="29"/>
      <c r="B238" s="134"/>
      <c r="C238" s="162">
        <v>90</v>
      </c>
      <c r="D238" s="162" t="s">
        <v>282</v>
      </c>
      <c r="E238" s="163" t="s">
        <v>463</v>
      </c>
      <c r="F238" s="164" t="s">
        <v>464</v>
      </c>
      <c r="G238" s="165" t="s">
        <v>192</v>
      </c>
      <c r="H238" s="166">
        <v>23</v>
      </c>
      <c r="I238" s="167"/>
      <c r="J238" s="167">
        <f t="shared" si="30"/>
        <v>0</v>
      </c>
      <c r="K238" s="164" t="s">
        <v>128</v>
      </c>
      <c r="L238" s="168"/>
      <c r="M238" s="169" t="s">
        <v>3</v>
      </c>
      <c r="N238" s="170" t="s">
        <v>44</v>
      </c>
      <c r="O238" s="143">
        <v>0</v>
      </c>
      <c r="P238" s="143">
        <f t="shared" si="31"/>
        <v>0</v>
      </c>
      <c r="Q238" s="143">
        <v>1.6</v>
      </c>
      <c r="R238" s="143">
        <f t="shared" si="32"/>
        <v>36.800000000000004</v>
      </c>
      <c r="S238" s="143">
        <v>0</v>
      </c>
      <c r="T238" s="144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45" t="s">
        <v>159</v>
      </c>
      <c r="AT238" s="145" t="s">
        <v>282</v>
      </c>
      <c r="AU238" s="145" t="s">
        <v>83</v>
      </c>
      <c r="AY238" s="17" t="s">
        <v>122</v>
      </c>
      <c r="BE238" s="146">
        <f t="shared" si="34"/>
        <v>0</v>
      </c>
      <c r="BF238" s="146">
        <f t="shared" si="35"/>
        <v>0</v>
      </c>
      <c r="BG238" s="146">
        <f t="shared" si="36"/>
        <v>0</v>
      </c>
      <c r="BH238" s="146">
        <f t="shared" si="37"/>
        <v>0</v>
      </c>
      <c r="BI238" s="146">
        <f t="shared" si="38"/>
        <v>0</v>
      </c>
      <c r="BJ238" s="17" t="s">
        <v>81</v>
      </c>
      <c r="BK238" s="146">
        <f t="shared" si="39"/>
        <v>0</v>
      </c>
      <c r="BL238" s="17" t="s">
        <v>129</v>
      </c>
      <c r="BM238" s="145" t="s">
        <v>465</v>
      </c>
    </row>
    <row r="239" spans="1:65" s="2" customFormat="1" ht="16.5" customHeight="1">
      <c r="A239" s="29"/>
      <c r="B239" s="134"/>
      <c r="C239" s="162">
        <v>91</v>
      </c>
      <c r="D239" s="162" t="s">
        <v>282</v>
      </c>
      <c r="E239" s="163" t="s">
        <v>466</v>
      </c>
      <c r="F239" s="164" t="s">
        <v>467</v>
      </c>
      <c r="G239" s="165" t="s">
        <v>192</v>
      </c>
      <c r="H239" s="166">
        <v>67</v>
      </c>
      <c r="I239" s="167"/>
      <c r="J239" s="167">
        <f t="shared" si="30"/>
        <v>0</v>
      </c>
      <c r="K239" s="164" t="s">
        <v>128</v>
      </c>
      <c r="L239" s="168"/>
      <c r="M239" s="169" t="s">
        <v>3</v>
      </c>
      <c r="N239" s="170" t="s">
        <v>44</v>
      </c>
      <c r="O239" s="143">
        <v>0</v>
      </c>
      <c r="P239" s="143">
        <f t="shared" si="31"/>
        <v>0</v>
      </c>
      <c r="Q239" s="143">
        <v>2E-3</v>
      </c>
      <c r="R239" s="143">
        <f t="shared" si="32"/>
        <v>0.13400000000000001</v>
      </c>
      <c r="S239" s="143">
        <v>0</v>
      </c>
      <c r="T239" s="144">
        <f t="shared" si="3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45" t="s">
        <v>159</v>
      </c>
      <c r="AT239" s="145" t="s">
        <v>282</v>
      </c>
      <c r="AU239" s="145" t="s">
        <v>83</v>
      </c>
      <c r="AY239" s="17" t="s">
        <v>122</v>
      </c>
      <c r="BE239" s="146">
        <f t="shared" si="34"/>
        <v>0</v>
      </c>
      <c r="BF239" s="146">
        <f t="shared" si="35"/>
        <v>0</v>
      </c>
      <c r="BG239" s="146">
        <f t="shared" si="36"/>
        <v>0</v>
      </c>
      <c r="BH239" s="146">
        <f t="shared" si="37"/>
        <v>0</v>
      </c>
      <c r="BI239" s="146">
        <f t="shared" si="38"/>
        <v>0</v>
      </c>
      <c r="BJ239" s="17" t="s">
        <v>81</v>
      </c>
      <c r="BK239" s="146">
        <f t="shared" si="39"/>
        <v>0</v>
      </c>
      <c r="BL239" s="17" t="s">
        <v>129</v>
      </c>
      <c r="BM239" s="145" t="s">
        <v>468</v>
      </c>
    </row>
    <row r="240" spans="1:65" s="13" customFormat="1">
      <c r="B240" s="147"/>
      <c r="D240" s="148" t="s">
        <v>131</v>
      </c>
      <c r="E240" s="149" t="s">
        <v>3</v>
      </c>
      <c r="F240" s="150" t="s">
        <v>469</v>
      </c>
      <c r="H240" s="151">
        <v>67</v>
      </c>
      <c r="L240" s="147"/>
      <c r="M240" s="152"/>
      <c r="N240" s="153"/>
      <c r="O240" s="153"/>
      <c r="P240" s="153"/>
      <c r="Q240" s="153"/>
      <c r="R240" s="153"/>
      <c r="S240" s="153"/>
      <c r="T240" s="154"/>
      <c r="AT240" s="149" t="s">
        <v>131</v>
      </c>
      <c r="AU240" s="149" t="s">
        <v>83</v>
      </c>
      <c r="AV240" s="13" t="s">
        <v>83</v>
      </c>
      <c r="AW240" s="13" t="s">
        <v>33</v>
      </c>
      <c r="AX240" s="13" t="s">
        <v>81</v>
      </c>
      <c r="AY240" s="149" t="s">
        <v>122</v>
      </c>
    </row>
    <row r="241" spans="1:65" s="2" customFormat="1" ht="16.5" customHeight="1">
      <c r="A241" s="29"/>
      <c r="B241" s="134"/>
      <c r="C241" s="135">
        <v>92</v>
      </c>
      <c r="D241" s="135" t="s">
        <v>124</v>
      </c>
      <c r="E241" s="136" t="s">
        <v>470</v>
      </c>
      <c r="F241" s="137" t="s">
        <v>471</v>
      </c>
      <c r="G241" s="138" t="s">
        <v>192</v>
      </c>
      <c r="H241" s="139">
        <v>23</v>
      </c>
      <c r="I241" s="140"/>
      <c r="J241" s="140">
        <f>ROUND(I241*H241,2)</f>
        <v>0</v>
      </c>
      <c r="K241" s="137" t="s">
        <v>128</v>
      </c>
      <c r="L241" s="30"/>
      <c r="M241" s="141" t="s">
        <v>3</v>
      </c>
      <c r="N241" s="142" t="s">
        <v>44</v>
      </c>
      <c r="O241" s="143">
        <v>1.694</v>
      </c>
      <c r="P241" s="143">
        <f>O241*H241</f>
        <v>38.961999999999996</v>
      </c>
      <c r="Q241" s="143">
        <v>0.21734000000000001</v>
      </c>
      <c r="R241" s="143">
        <f>Q241*H241</f>
        <v>4.9988200000000003</v>
      </c>
      <c r="S241" s="143">
        <v>0</v>
      </c>
      <c r="T241" s="144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45" t="s">
        <v>129</v>
      </c>
      <c r="AT241" s="145" t="s">
        <v>124</v>
      </c>
      <c r="AU241" s="145" t="s">
        <v>83</v>
      </c>
      <c r="AY241" s="17" t="s">
        <v>122</v>
      </c>
      <c r="BE241" s="146">
        <f>IF(N241="základní",J241,0)</f>
        <v>0</v>
      </c>
      <c r="BF241" s="146">
        <f>IF(N241="snížená",J241,0)</f>
        <v>0</v>
      </c>
      <c r="BG241" s="146">
        <f>IF(N241="zákl. přenesená",J241,0)</f>
        <v>0</v>
      </c>
      <c r="BH241" s="146">
        <f>IF(N241="sníž. přenesená",J241,0)</f>
        <v>0</v>
      </c>
      <c r="BI241" s="146">
        <f>IF(N241="nulová",J241,0)</f>
        <v>0</v>
      </c>
      <c r="BJ241" s="17" t="s">
        <v>81</v>
      </c>
      <c r="BK241" s="146">
        <f>ROUND(I241*H241,2)</f>
        <v>0</v>
      </c>
      <c r="BL241" s="17" t="s">
        <v>129</v>
      </c>
      <c r="BM241" s="145" t="s">
        <v>472</v>
      </c>
    </row>
    <row r="242" spans="1:65" s="2" customFormat="1" ht="16.5" customHeight="1">
      <c r="A242" s="29"/>
      <c r="B242" s="134"/>
      <c r="C242" s="162">
        <v>93</v>
      </c>
      <c r="D242" s="162" t="s">
        <v>282</v>
      </c>
      <c r="E242" s="163" t="s">
        <v>473</v>
      </c>
      <c r="F242" s="164" t="s">
        <v>474</v>
      </c>
      <c r="G242" s="165" t="s">
        <v>192</v>
      </c>
      <c r="H242" s="166">
        <v>23</v>
      </c>
      <c r="I242" s="167"/>
      <c r="J242" s="167">
        <f>ROUND(I242*H242,2)</f>
        <v>0</v>
      </c>
      <c r="K242" s="164" t="s">
        <v>128</v>
      </c>
      <c r="L242" s="168"/>
      <c r="M242" s="169" t="s">
        <v>3</v>
      </c>
      <c r="N242" s="170" t="s">
        <v>44</v>
      </c>
      <c r="O242" s="143">
        <v>0</v>
      </c>
      <c r="P242" s="143">
        <f>O242*H242</f>
        <v>0</v>
      </c>
      <c r="Q242" s="143">
        <v>0.19600000000000001</v>
      </c>
      <c r="R242" s="143">
        <f>Q242*H242</f>
        <v>4.508</v>
      </c>
      <c r="S242" s="143">
        <v>0</v>
      </c>
      <c r="T242" s="144">
        <f>S242*H242</f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45" t="s">
        <v>159</v>
      </c>
      <c r="AT242" s="145" t="s">
        <v>282</v>
      </c>
      <c r="AU242" s="145" t="s">
        <v>83</v>
      </c>
      <c r="AY242" s="17" t="s">
        <v>122</v>
      </c>
      <c r="BE242" s="146">
        <f>IF(N242="základní",J242,0)</f>
        <v>0</v>
      </c>
      <c r="BF242" s="146">
        <f>IF(N242="snížená",J242,0)</f>
        <v>0</v>
      </c>
      <c r="BG242" s="146">
        <f>IF(N242="zákl. přenesená",J242,0)</f>
        <v>0</v>
      </c>
      <c r="BH242" s="146">
        <f>IF(N242="sníž. přenesená",J242,0)</f>
        <v>0</v>
      </c>
      <c r="BI242" s="146">
        <f>IF(N242="nulová",J242,0)</f>
        <v>0</v>
      </c>
      <c r="BJ242" s="17" t="s">
        <v>81</v>
      </c>
      <c r="BK242" s="146">
        <f>ROUND(I242*H242,2)</f>
        <v>0</v>
      </c>
      <c r="BL242" s="17" t="s">
        <v>129</v>
      </c>
      <c r="BM242" s="145" t="s">
        <v>475</v>
      </c>
    </row>
    <row r="243" spans="1:65" s="2" customFormat="1" ht="24.2" customHeight="1">
      <c r="A243" s="29"/>
      <c r="B243" s="134"/>
      <c r="C243" s="135">
        <v>94</v>
      </c>
      <c r="D243" s="135" t="s">
        <v>124</v>
      </c>
      <c r="E243" s="136" t="s">
        <v>476</v>
      </c>
      <c r="F243" s="137" t="s">
        <v>477</v>
      </c>
      <c r="G243" s="138" t="s">
        <v>192</v>
      </c>
      <c r="H243" s="139">
        <v>24</v>
      </c>
      <c r="I243" s="140"/>
      <c r="J243" s="140">
        <f>ROUND(I243*H243,2)</f>
        <v>0</v>
      </c>
      <c r="K243" s="137" t="s">
        <v>128</v>
      </c>
      <c r="L243" s="30"/>
      <c r="M243" s="141" t="s">
        <v>3</v>
      </c>
      <c r="N243" s="142" t="s">
        <v>44</v>
      </c>
      <c r="O243" s="143">
        <v>0.11600000000000001</v>
      </c>
      <c r="P243" s="143">
        <f>O243*H243</f>
        <v>2.7840000000000003</v>
      </c>
      <c r="Q243" s="143">
        <v>1.2E-4</v>
      </c>
      <c r="R243" s="143">
        <f>Q243*H243</f>
        <v>2.8800000000000002E-3</v>
      </c>
      <c r="S243" s="143">
        <v>0</v>
      </c>
      <c r="T243" s="144">
        <f>S243*H243</f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45" t="s">
        <v>129</v>
      </c>
      <c r="AT243" s="145" t="s">
        <v>124</v>
      </c>
      <c r="AU243" s="145" t="s">
        <v>83</v>
      </c>
      <c r="AY243" s="17" t="s">
        <v>122</v>
      </c>
      <c r="BE243" s="146">
        <f>IF(N243="základní",J243,0)</f>
        <v>0</v>
      </c>
      <c r="BF243" s="146">
        <f>IF(N243="snížená",J243,0)</f>
        <v>0</v>
      </c>
      <c r="BG243" s="146">
        <f>IF(N243="zákl. přenesená",J243,0)</f>
        <v>0</v>
      </c>
      <c r="BH243" s="146">
        <f>IF(N243="sníž. přenesená",J243,0)</f>
        <v>0</v>
      </c>
      <c r="BI243" s="146">
        <f>IF(N243="nulová",J243,0)</f>
        <v>0</v>
      </c>
      <c r="BJ243" s="17" t="s">
        <v>81</v>
      </c>
      <c r="BK243" s="146">
        <f>ROUND(I243*H243,2)</f>
        <v>0</v>
      </c>
      <c r="BL243" s="17" t="s">
        <v>129</v>
      </c>
      <c r="BM243" s="145" t="s">
        <v>478</v>
      </c>
    </row>
    <row r="244" spans="1:65" s="13" customFormat="1">
      <c r="B244" s="147"/>
      <c r="D244" s="148" t="s">
        <v>131</v>
      </c>
      <c r="E244" s="149" t="s">
        <v>3</v>
      </c>
      <c r="F244" s="150" t="s">
        <v>479</v>
      </c>
      <c r="H244" s="151">
        <v>24</v>
      </c>
      <c r="L244" s="147"/>
      <c r="M244" s="152"/>
      <c r="N244" s="153"/>
      <c r="O244" s="153"/>
      <c r="P244" s="153"/>
      <c r="Q244" s="153"/>
      <c r="R244" s="153"/>
      <c r="S244" s="153"/>
      <c r="T244" s="154"/>
      <c r="AT244" s="149" t="s">
        <v>131</v>
      </c>
      <c r="AU244" s="149" t="s">
        <v>83</v>
      </c>
      <c r="AV244" s="13" t="s">
        <v>83</v>
      </c>
      <c r="AW244" s="13" t="s">
        <v>33</v>
      </c>
      <c r="AX244" s="13" t="s">
        <v>81</v>
      </c>
      <c r="AY244" s="149" t="s">
        <v>122</v>
      </c>
    </row>
    <row r="245" spans="1:65" s="2" customFormat="1" ht="16.5" customHeight="1">
      <c r="A245" s="29"/>
      <c r="B245" s="134"/>
      <c r="C245" s="135">
        <v>95</v>
      </c>
      <c r="D245" s="135" t="s">
        <v>124</v>
      </c>
      <c r="E245" s="136" t="s">
        <v>480</v>
      </c>
      <c r="F245" s="137" t="s">
        <v>481</v>
      </c>
      <c r="G245" s="138" t="s">
        <v>192</v>
      </c>
      <c r="H245" s="139">
        <v>2</v>
      </c>
      <c r="I245" s="140"/>
      <c r="J245" s="140">
        <f>ROUND(I245*H245,2)</f>
        <v>0</v>
      </c>
      <c r="K245" s="137" t="s">
        <v>128</v>
      </c>
      <c r="L245" s="30"/>
      <c r="M245" s="141" t="s">
        <v>3</v>
      </c>
      <c r="N245" s="142" t="s">
        <v>44</v>
      </c>
      <c r="O245" s="143">
        <v>0.14899999999999999</v>
      </c>
      <c r="P245" s="143">
        <f>O245*H245</f>
        <v>0.29799999999999999</v>
      </c>
      <c r="Q245" s="143">
        <v>1.14E-3</v>
      </c>
      <c r="R245" s="143">
        <f>Q245*H245</f>
        <v>2.2799999999999999E-3</v>
      </c>
      <c r="S245" s="143">
        <v>0</v>
      </c>
      <c r="T245" s="144">
        <f>S245*H245</f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45" t="s">
        <v>129</v>
      </c>
      <c r="AT245" s="145" t="s">
        <v>124</v>
      </c>
      <c r="AU245" s="145" t="s">
        <v>83</v>
      </c>
      <c r="AY245" s="17" t="s">
        <v>122</v>
      </c>
      <c r="BE245" s="146">
        <f>IF(N245="základní",J245,0)</f>
        <v>0</v>
      </c>
      <c r="BF245" s="146">
        <f>IF(N245="snížená",J245,0)</f>
        <v>0</v>
      </c>
      <c r="BG245" s="146">
        <f>IF(N245="zákl. přenesená",J245,0)</f>
        <v>0</v>
      </c>
      <c r="BH245" s="146">
        <f>IF(N245="sníž. přenesená",J245,0)</f>
        <v>0</v>
      </c>
      <c r="BI245" s="146">
        <f>IF(N245="nulová",J245,0)</f>
        <v>0</v>
      </c>
      <c r="BJ245" s="17" t="s">
        <v>81</v>
      </c>
      <c r="BK245" s="146">
        <f>ROUND(I245*H245,2)</f>
        <v>0</v>
      </c>
      <c r="BL245" s="17" t="s">
        <v>129</v>
      </c>
      <c r="BM245" s="145" t="s">
        <v>482</v>
      </c>
    </row>
    <row r="246" spans="1:65" s="2" customFormat="1" ht="16.5" customHeight="1">
      <c r="A246" s="29"/>
      <c r="B246" s="134"/>
      <c r="C246" s="135">
        <v>96</v>
      </c>
      <c r="D246" s="135" t="s">
        <v>124</v>
      </c>
      <c r="E246" s="136" t="s">
        <v>483</v>
      </c>
      <c r="F246" s="137" t="s">
        <v>484</v>
      </c>
      <c r="G246" s="138" t="s">
        <v>177</v>
      </c>
      <c r="H246" s="139">
        <v>10.5</v>
      </c>
      <c r="I246" s="140"/>
      <c r="J246" s="140">
        <f>ROUND(I246*H246,2)</f>
        <v>0</v>
      </c>
      <c r="K246" s="137" t="s">
        <v>128</v>
      </c>
      <c r="L246" s="30"/>
      <c r="M246" s="141" t="s">
        <v>3</v>
      </c>
      <c r="N246" s="142" t="s">
        <v>44</v>
      </c>
      <c r="O246" s="143">
        <v>1.9630000000000001</v>
      </c>
      <c r="P246" s="143">
        <f>O246*H246</f>
        <v>20.611499999999999</v>
      </c>
      <c r="Q246" s="143">
        <v>7.9000000000000001E-4</v>
      </c>
      <c r="R246" s="143">
        <f>Q246*H246</f>
        <v>8.2950000000000003E-3</v>
      </c>
      <c r="S246" s="143">
        <v>0</v>
      </c>
      <c r="T246" s="144">
        <f>S246*H246</f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45" t="s">
        <v>129</v>
      </c>
      <c r="AT246" s="145" t="s">
        <v>124</v>
      </c>
      <c r="AU246" s="145" t="s">
        <v>83</v>
      </c>
      <c r="AY246" s="17" t="s">
        <v>122</v>
      </c>
      <c r="BE246" s="146">
        <f>IF(N246="základní",J246,0)</f>
        <v>0</v>
      </c>
      <c r="BF246" s="146">
        <f>IF(N246="snížená",J246,0)</f>
        <v>0</v>
      </c>
      <c r="BG246" s="146">
        <f>IF(N246="zákl. přenesená",J246,0)</f>
        <v>0</v>
      </c>
      <c r="BH246" s="146">
        <f>IF(N246="sníž. přenesená",J246,0)</f>
        <v>0</v>
      </c>
      <c r="BI246" s="146">
        <f>IF(N246="nulová",J246,0)</f>
        <v>0</v>
      </c>
      <c r="BJ246" s="17" t="s">
        <v>81</v>
      </c>
      <c r="BK246" s="146">
        <f>ROUND(I246*H246,2)</f>
        <v>0</v>
      </c>
      <c r="BL246" s="17" t="s">
        <v>129</v>
      </c>
      <c r="BM246" s="145" t="s">
        <v>485</v>
      </c>
    </row>
    <row r="247" spans="1:65" s="2" customFormat="1" ht="16.5" customHeight="1">
      <c r="A247" s="29"/>
      <c r="B247" s="134"/>
      <c r="C247" s="162">
        <v>97</v>
      </c>
      <c r="D247" s="162" t="s">
        <v>282</v>
      </c>
      <c r="E247" s="163" t="s">
        <v>486</v>
      </c>
      <c r="F247" s="164" t="s">
        <v>487</v>
      </c>
      <c r="G247" s="165" t="s">
        <v>177</v>
      </c>
      <c r="H247" s="166">
        <v>10.5</v>
      </c>
      <c r="I247" s="167"/>
      <c r="J247" s="167">
        <f>ROUND(I247*H247,2)</f>
        <v>0</v>
      </c>
      <c r="K247" s="164" t="s">
        <v>128</v>
      </c>
      <c r="L247" s="168"/>
      <c r="M247" s="169" t="s">
        <v>3</v>
      </c>
      <c r="N247" s="170" t="s">
        <v>44</v>
      </c>
      <c r="O247" s="143">
        <v>0</v>
      </c>
      <c r="P247" s="143">
        <f>O247*H247</f>
        <v>0</v>
      </c>
      <c r="Q247" s="143">
        <v>9.1130000000000003E-2</v>
      </c>
      <c r="R247" s="143">
        <f>Q247*H247</f>
        <v>0.95686500000000008</v>
      </c>
      <c r="S247" s="143">
        <v>0</v>
      </c>
      <c r="T247" s="144">
        <f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45" t="s">
        <v>159</v>
      </c>
      <c r="AT247" s="145" t="s">
        <v>282</v>
      </c>
      <c r="AU247" s="145" t="s">
        <v>83</v>
      </c>
      <c r="AY247" s="17" t="s">
        <v>122</v>
      </c>
      <c r="BE247" s="146">
        <f>IF(N247="základní",J247,0)</f>
        <v>0</v>
      </c>
      <c r="BF247" s="146">
        <f>IF(N247="snížená",J247,0)</f>
        <v>0</v>
      </c>
      <c r="BG247" s="146">
        <f>IF(N247="zákl. přenesená",J247,0)</f>
        <v>0</v>
      </c>
      <c r="BH247" s="146">
        <f>IF(N247="sníž. přenesená",J247,0)</f>
        <v>0</v>
      </c>
      <c r="BI247" s="146">
        <f>IF(N247="nulová",J247,0)</f>
        <v>0</v>
      </c>
      <c r="BJ247" s="17" t="s">
        <v>81</v>
      </c>
      <c r="BK247" s="146">
        <f>ROUND(I247*H247,2)</f>
        <v>0</v>
      </c>
      <c r="BL247" s="17" t="s">
        <v>129</v>
      </c>
      <c r="BM247" s="145" t="s">
        <v>488</v>
      </c>
    </row>
    <row r="248" spans="1:65" s="12" customFormat="1" ht="22.9" customHeight="1">
      <c r="B248" s="122"/>
      <c r="D248" s="123" t="s">
        <v>72</v>
      </c>
      <c r="E248" s="132" t="s">
        <v>164</v>
      </c>
      <c r="F248" s="132" t="s">
        <v>489</v>
      </c>
      <c r="J248" s="133">
        <f>BK248</f>
        <v>0</v>
      </c>
      <c r="L248" s="122"/>
      <c r="M248" s="126"/>
      <c r="N248" s="127"/>
      <c r="O248" s="127"/>
      <c r="P248" s="128">
        <f>SUM(P249:P253)</f>
        <v>15.760999999999999</v>
      </c>
      <c r="Q248" s="127"/>
      <c r="R248" s="128">
        <f>SUM(R249:R253)</f>
        <v>2.4094999999999998E-2</v>
      </c>
      <c r="S248" s="127"/>
      <c r="T248" s="129">
        <f>SUM(T249:T253)</f>
        <v>0</v>
      </c>
      <c r="AR248" s="123" t="s">
        <v>81</v>
      </c>
      <c r="AT248" s="130" t="s">
        <v>72</v>
      </c>
      <c r="AU248" s="130" t="s">
        <v>81</v>
      </c>
      <c r="AY248" s="123" t="s">
        <v>122</v>
      </c>
      <c r="BK248" s="131">
        <f>SUM(BK249:BK253)</f>
        <v>0</v>
      </c>
    </row>
    <row r="249" spans="1:65" s="2" customFormat="1" ht="33" customHeight="1">
      <c r="A249" s="29"/>
      <c r="B249" s="134"/>
      <c r="C249" s="135">
        <v>98</v>
      </c>
      <c r="D249" s="135" t="s">
        <v>124</v>
      </c>
      <c r="E249" s="136" t="s">
        <v>490</v>
      </c>
      <c r="F249" s="137" t="s">
        <v>491</v>
      </c>
      <c r="G249" s="138" t="s">
        <v>177</v>
      </c>
      <c r="H249" s="139">
        <v>39.5</v>
      </c>
      <c r="I249" s="140"/>
      <c r="J249" s="140">
        <f>ROUND(I249*H249,2)</f>
        <v>0</v>
      </c>
      <c r="K249" s="137" t="s">
        <v>128</v>
      </c>
      <c r="L249" s="30"/>
      <c r="M249" s="141" t="s">
        <v>3</v>
      </c>
      <c r="N249" s="142" t="s">
        <v>44</v>
      </c>
      <c r="O249" s="143">
        <v>0.186</v>
      </c>
      <c r="P249" s="143">
        <f>O249*H249</f>
        <v>7.3469999999999995</v>
      </c>
      <c r="Q249" s="143">
        <v>6.0999999999999997E-4</v>
      </c>
      <c r="R249" s="143">
        <f>Q249*H249</f>
        <v>2.4094999999999998E-2</v>
      </c>
      <c r="S249" s="143">
        <v>0</v>
      </c>
      <c r="T249" s="144">
        <f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45" t="s">
        <v>129</v>
      </c>
      <c r="AT249" s="145" t="s">
        <v>124</v>
      </c>
      <c r="AU249" s="145" t="s">
        <v>83</v>
      </c>
      <c r="AY249" s="17" t="s">
        <v>122</v>
      </c>
      <c r="BE249" s="146">
        <f>IF(N249="základní",J249,0)</f>
        <v>0</v>
      </c>
      <c r="BF249" s="146">
        <f>IF(N249="snížená",J249,0)</f>
        <v>0</v>
      </c>
      <c r="BG249" s="146">
        <f>IF(N249="zákl. přenesená",J249,0)</f>
        <v>0</v>
      </c>
      <c r="BH249" s="146">
        <f>IF(N249="sníž. přenesená",J249,0)</f>
        <v>0</v>
      </c>
      <c r="BI249" s="146">
        <f>IF(N249="nulová",J249,0)</f>
        <v>0</v>
      </c>
      <c r="BJ249" s="17" t="s">
        <v>81</v>
      </c>
      <c r="BK249" s="146">
        <f>ROUND(I249*H249,2)</f>
        <v>0</v>
      </c>
      <c r="BL249" s="17" t="s">
        <v>129</v>
      </c>
      <c r="BM249" s="145" t="s">
        <v>492</v>
      </c>
    </row>
    <row r="250" spans="1:65" s="13" customFormat="1">
      <c r="B250" s="147"/>
      <c r="D250" s="148" t="s">
        <v>131</v>
      </c>
      <c r="E250" s="149" t="s">
        <v>3</v>
      </c>
      <c r="F250" s="150" t="s">
        <v>493</v>
      </c>
      <c r="H250" s="151">
        <v>39.5</v>
      </c>
      <c r="L250" s="147"/>
      <c r="M250" s="152"/>
      <c r="N250" s="153"/>
      <c r="O250" s="153"/>
      <c r="P250" s="153"/>
      <c r="Q250" s="153"/>
      <c r="R250" s="153"/>
      <c r="S250" s="153"/>
      <c r="T250" s="154"/>
      <c r="AT250" s="149" t="s">
        <v>131</v>
      </c>
      <c r="AU250" s="149" t="s">
        <v>83</v>
      </c>
      <c r="AV250" s="13" t="s">
        <v>83</v>
      </c>
      <c r="AW250" s="13" t="s">
        <v>33</v>
      </c>
      <c r="AX250" s="13" t="s">
        <v>81</v>
      </c>
      <c r="AY250" s="149" t="s">
        <v>122</v>
      </c>
    </row>
    <row r="251" spans="1:65" s="2" customFormat="1" ht="16.5" customHeight="1">
      <c r="A251" s="29"/>
      <c r="B251" s="134"/>
      <c r="C251" s="135">
        <v>99</v>
      </c>
      <c r="D251" s="135" t="s">
        <v>124</v>
      </c>
      <c r="E251" s="136" t="s">
        <v>494</v>
      </c>
      <c r="F251" s="137" t="s">
        <v>495</v>
      </c>
      <c r="G251" s="138" t="s">
        <v>177</v>
      </c>
      <c r="H251" s="139">
        <v>36.5</v>
      </c>
      <c r="I251" s="140"/>
      <c r="J251" s="140">
        <f>ROUND(I251*H251,2)</f>
        <v>0</v>
      </c>
      <c r="K251" s="137" t="s">
        <v>128</v>
      </c>
      <c r="L251" s="30"/>
      <c r="M251" s="141" t="s">
        <v>3</v>
      </c>
      <c r="N251" s="142" t="s">
        <v>44</v>
      </c>
      <c r="O251" s="143">
        <v>0.19600000000000001</v>
      </c>
      <c r="P251" s="143">
        <f>O251*H251</f>
        <v>7.1539999999999999</v>
      </c>
      <c r="Q251" s="143">
        <v>0</v>
      </c>
      <c r="R251" s="143">
        <f>Q251*H251</f>
        <v>0</v>
      </c>
      <c r="S251" s="143">
        <v>0</v>
      </c>
      <c r="T251" s="144">
        <f>S251*H251</f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45" t="s">
        <v>129</v>
      </c>
      <c r="AT251" s="145" t="s">
        <v>124</v>
      </c>
      <c r="AU251" s="145" t="s">
        <v>83</v>
      </c>
      <c r="AY251" s="17" t="s">
        <v>122</v>
      </c>
      <c r="BE251" s="146">
        <f>IF(N251="základní",J251,0)</f>
        <v>0</v>
      </c>
      <c r="BF251" s="146">
        <f>IF(N251="snížená",J251,0)</f>
        <v>0</v>
      </c>
      <c r="BG251" s="146">
        <f>IF(N251="zákl. přenesená",J251,0)</f>
        <v>0</v>
      </c>
      <c r="BH251" s="146">
        <f>IF(N251="sníž. přenesená",J251,0)</f>
        <v>0</v>
      </c>
      <c r="BI251" s="146">
        <f>IF(N251="nulová",J251,0)</f>
        <v>0</v>
      </c>
      <c r="BJ251" s="17" t="s">
        <v>81</v>
      </c>
      <c r="BK251" s="146">
        <f>ROUND(I251*H251,2)</f>
        <v>0</v>
      </c>
      <c r="BL251" s="17" t="s">
        <v>129</v>
      </c>
      <c r="BM251" s="145" t="s">
        <v>496</v>
      </c>
    </row>
    <row r="252" spans="1:65" s="13" customFormat="1">
      <c r="B252" s="147"/>
      <c r="D252" s="148" t="s">
        <v>131</v>
      </c>
      <c r="E252" s="149" t="s">
        <v>3</v>
      </c>
      <c r="F252" s="150" t="s">
        <v>497</v>
      </c>
      <c r="H252" s="151">
        <v>36.5</v>
      </c>
      <c r="L252" s="147"/>
      <c r="M252" s="152"/>
      <c r="N252" s="153"/>
      <c r="O252" s="153"/>
      <c r="P252" s="153"/>
      <c r="Q252" s="153"/>
      <c r="R252" s="153"/>
      <c r="S252" s="153"/>
      <c r="T252" s="154"/>
      <c r="AT252" s="149" t="s">
        <v>131</v>
      </c>
      <c r="AU252" s="149" t="s">
        <v>83</v>
      </c>
      <c r="AV252" s="13" t="s">
        <v>83</v>
      </c>
      <c r="AW252" s="13" t="s">
        <v>33</v>
      </c>
      <c r="AX252" s="13" t="s">
        <v>81</v>
      </c>
      <c r="AY252" s="149" t="s">
        <v>122</v>
      </c>
    </row>
    <row r="253" spans="1:65" s="2" customFormat="1" ht="37.9" customHeight="1">
      <c r="A253" s="29"/>
      <c r="B253" s="134"/>
      <c r="C253" s="135">
        <v>100</v>
      </c>
      <c r="D253" s="135" t="s">
        <v>124</v>
      </c>
      <c r="E253" s="136" t="s">
        <v>498</v>
      </c>
      <c r="F253" s="137" t="s">
        <v>499</v>
      </c>
      <c r="G253" s="138" t="s">
        <v>127</v>
      </c>
      <c r="H253" s="139">
        <v>14</v>
      </c>
      <c r="I253" s="140"/>
      <c r="J253" s="140">
        <f>ROUND(I253*H253,2)</f>
        <v>0</v>
      </c>
      <c r="K253" s="137" t="s">
        <v>128</v>
      </c>
      <c r="L253" s="30"/>
      <c r="M253" s="141" t="s">
        <v>3</v>
      </c>
      <c r="N253" s="142" t="s">
        <v>44</v>
      </c>
      <c r="O253" s="143">
        <v>0.09</v>
      </c>
      <c r="P253" s="143">
        <f>O253*H253</f>
        <v>1.26</v>
      </c>
      <c r="Q253" s="143">
        <v>0</v>
      </c>
      <c r="R253" s="143">
        <f>Q253*H253</f>
        <v>0</v>
      </c>
      <c r="S253" s="143">
        <v>0</v>
      </c>
      <c r="T253" s="144">
        <f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45" t="s">
        <v>129</v>
      </c>
      <c r="AT253" s="145" t="s">
        <v>124</v>
      </c>
      <c r="AU253" s="145" t="s">
        <v>83</v>
      </c>
      <c r="AY253" s="17" t="s">
        <v>122</v>
      </c>
      <c r="BE253" s="146">
        <f>IF(N253="základní",J253,0)</f>
        <v>0</v>
      </c>
      <c r="BF253" s="146">
        <f>IF(N253="snížená",J253,0)</f>
        <v>0</v>
      </c>
      <c r="BG253" s="146">
        <f>IF(N253="zákl. přenesená",J253,0)</f>
        <v>0</v>
      </c>
      <c r="BH253" s="146">
        <f>IF(N253="sníž. přenesená",J253,0)</f>
        <v>0</v>
      </c>
      <c r="BI253" s="146">
        <f>IF(N253="nulová",J253,0)</f>
        <v>0</v>
      </c>
      <c r="BJ253" s="17" t="s">
        <v>81</v>
      </c>
      <c r="BK253" s="146">
        <f>ROUND(I253*H253,2)</f>
        <v>0</v>
      </c>
      <c r="BL253" s="17" t="s">
        <v>129</v>
      </c>
      <c r="BM253" s="145" t="s">
        <v>500</v>
      </c>
    </row>
    <row r="254" spans="1:65" s="12" customFormat="1" ht="22.9" customHeight="1">
      <c r="B254" s="122"/>
      <c r="D254" s="123" t="s">
        <v>72</v>
      </c>
      <c r="E254" s="132" t="s">
        <v>501</v>
      </c>
      <c r="F254" s="132" t="s">
        <v>502</v>
      </c>
      <c r="J254" s="133">
        <f>BK254</f>
        <v>0</v>
      </c>
      <c r="L254" s="122"/>
      <c r="M254" s="126"/>
      <c r="N254" s="127"/>
      <c r="O254" s="127"/>
      <c r="P254" s="128">
        <f>SUM(P255:P267)</f>
        <v>30.948720000000002</v>
      </c>
      <c r="Q254" s="127"/>
      <c r="R254" s="128">
        <f>SUM(R255:R267)</f>
        <v>0</v>
      </c>
      <c r="S254" s="127"/>
      <c r="T254" s="129">
        <f>SUM(T255:T267)</f>
        <v>0</v>
      </c>
      <c r="AR254" s="123" t="s">
        <v>81</v>
      </c>
      <c r="AT254" s="130" t="s">
        <v>72</v>
      </c>
      <c r="AU254" s="130" t="s">
        <v>81</v>
      </c>
      <c r="AY254" s="123" t="s">
        <v>122</v>
      </c>
      <c r="BK254" s="131">
        <f>SUM(BK255:BK267)</f>
        <v>0</v>
      </c>
    </row>
    <row r="255" spans="1:65" s="2" customFormat="1" ht="24.2" customHeight="1">
      <c r="A255" s="29"/>
      <c r="B255" s="134"/>
      <c r="C255" s="135">
        <v>101</v>
      </c>
      <c r="D255" s="135" t="s">
        <v>124</v>
      </c>
      <c r="E255" s="136" t="s">
        <v>503</v>
      </c>
      <c r="F255" s="137" t="s">
        <v>504</v>
      </c>
      <c r="G255" s="138" t="s">
        <v>273</v>
      </c>
      <c r="H255" s="139">
        <v>148.08000000000001</v>
      </c>
      <c r="I255" s="140"/>
      <c r="J255" s="140">
        <f>ROUND(I255*H255,2)</f>
        <v>0</v>
      </c>
      <c r="K255" s="137" t="s">
        <v>128</v>
      </c>
      <c r="L255" s="30"/>
      <c r="M255" s="141" t="s">
        <v>3</v>
      </c>
      <c r="N255" s="142" t="s">
        <v>44</v>
      </c>
      <c r="O255" s="143">
        <v>0.03</v>
      </c>
      <c r="P255" s="143">
        <f>O255*H255</f>
        <v>4.4424000000000001</v>
      </c>
      <c r="Q255" s="143">
        <v>0</v>
      </c>
      <c r="R255" s="143">
        <f>Q255*H255</f>
        <v>0</v>
      </c>
      <c r="S255" s="143">
        <v>0</v>
      </c>
      <c r="T255" s="144">
        <f>S255*H255</f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45" t="s">
        <v>129</v>
      </c>
      <c r="AT255" s="145" t="s">
        <v>124</v>
      </c>
      <c r="AU255" s="145" t="s">
        <v>83</v>
      </c>
      <c r="AY255" s="17" t="s">
        <v>122</v>
      </c>
      <c r="BE255" s="146">
        <f>IF(N255="základní",J255,0)</f>
        <v>0</v>
      </c>
      <c r="BF255" s="146">
        <f>IF(N255="snížená",J255,0)</f>
        <v>0</v>
      </c>
      <c r="BG255" s="146">
        <f>IF(N255="zákl. přenesená",J255,0)</f>
        <v>0</v>
      </c>
      <c r="BH255" s="146">
        <f>IF(N255="sníž. přenesená",J255,0)</f>
        <v>0</v>
      </c>
      <c r="BI255" s="146">
        <f>IF(N255="nulová",J255,0)</f>
        <v>0</v>
      </c>
      <c r="BJ255" s="17" t="s">
        <v>81</v>
      </c>
      <c r="BK255" s="146">
        <f>ROUND(I255*H255,2)</f>
        <v>0</v>
      </c>
      <c r="BL255" s="17" t="s">
        <v>129</v>
      </c>
      <c r="BM255" s="145" t="s">
        <v>505</v>
      </c>
    </row>
    <row r="256" spans="1:65" s="13" customFormat="1">
      <c r="B256" s="147"/>
      <c r="D256" s="148" t="s">
        <v>131</v>
      </c>
      <c r="E256" s="149" t="s">
        <v>3</v>
      </c>
      <c r="F256" s="150" t="s">
        <v>506</v>
      </c>
      <c r="H256" s="151">
        <v>148.08000000000001</v>
      </c>
      <c r="L256" s="147"/>
      <c r="M256" s="152"/>
      <c r="N256" s="153"/>
      <c r="O256" s="153"/>
      <c r="P256" s="153"/>
      <c r="Q256" s="153"/>
      <c r="R256" s="153"/>
      <c r="S256" s="153"/>
      <c r="T256" s="154"/>
      <c r="AT256" s="149" t="s">
        <v>131</v>
      </c>
      <c r="AU256" s="149" t="s">
        <v>83</v>
      </c>
      <c r="AV256" s="13" t="s">
        <v>83</v>
      </c>
      <c r="AW256" s="13" t="s">
        <v>33</v>
      </c>
      <c r="AX256" s="13" t="s">
        <v>81</v>
      </c>
      <c r="AY256" s="149" t="s">
        <v>122</v>
      </c>
    </row>
    <row r="257" spans="1:65" s="2" customFormat="1" ht="24.2" customHeight="1">
      <c r="A257" s="29"/>
      <c r="B257" s="134"/>
      <c r="C257" s="135">
        <v>102</v>
      </c>
      <c r="D257" s="135" t="s">
        <v>124</v>
      </c>
      <c r="E257" s="136" t="s">
        <v>507</v>
      </c>
      <c r="F257" s="137" t="s">
        <v>508</v>
      </c>
      <c r="G257" s="138" t="s">
        <v>273</v>
      </c>
      <c r="H257" s="139">
        <v>1480.8</v>
      </c>
      <c r="I257" s="140"/>
      <c r="J257" s="140">
        <f>ROUND(I257*H257,2)</f>
        <v>0</v>
      </c>
      <c r="K257" s="137" t="s">
        <v>128</v>
      </c>
      <c r="L257" s="30"/>
      <c r="M257" s="141" t="s">
        <v>3</v>
      </c>
      <c r="N257" s="142" t="s">
        <v>44</v>
      </c>
      <c r="O257" s="143">
        <v>2E-3</v>
      </c>
      <c r="P257" s="143">
        <f>O257*H257</f>
        <v>2.9615999999999998</v>
      </c>
      <c r="Q257" s="143">
        <v>0</v>
      </c>
      <c r="R257" s="143">
        <f>Q257*H257</f>
        <v>0</v>
      </c>
      <c r="S257" s="143">
        <v>0</v>
      </c>
      <c r="T257" s="144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45" t="s">
        <v>129</v>
      </c>
      <c r="AT257" s="145" t="s">
        <v>124</v>
      </c>
      <c r="AU257" s="145" t="s">
        <v>83</v>
      </c>
      <c r="AY257" s="17" t="s">
        <v>122</v>
      </c>
      <c r="BE257" s="146">
        <f>IF(N257="základní",J257,0)</f>
        <v>0</v>
      </c>
      <c r="BF257" s="146">
        <f>IF(N257="snížená",J257,0)</f>
        <v>0</v>
      </c>
      <c r="BG257" s="146">
        <f>IF(N257="zákl. přenesená",J257,0)</f>
        <v>0</v>
      </c>
      <c r="BH257" s="146">
        <f>IF(N257="sníž. přenesená",J257,0)</f>
        <v>0</v>
      </c>
      <c r="BI257" s="146">
        <f>IF(N257="nulová",J257,0)</f>
        <v>0</v>
      </c>
      <c r="BJ257" s="17" t="s">
        <v>81</v>
      </c>
      <c r="BK257" s="146">
        <f>ROUND(I257*H257,2)</f>
        <v>0</v>
      </c>
      <c r="BL257" s="17" t="s">
        <v>129</v>
      </c>
      <c r="BM257" s="145" t="s">
        <v>509</v>
      </c>
    </row>
    <row r="258" spans="1:65" s="13" customFormat="1">
      <c r="B258" s="147"/>
      <c r="D258" s="148" t="s">
        <v>131</v>
      </c>
      <c r="E258" s="149" t="s">
        <v>3</v>
      </c>
      <c r="F258" s="150" t="s">
        <v>506</v>
      </c>
      <c r="H258" s="151">
        <v>148.08000000000001</v>
      </c>
      <c r="L258" s="147"/>
      <c r="M258" s="152"/>
      <c r="N258" s="153"/>
      <c r="O258" s="153"/>
      <c r="P258" s="153"/>
      <c r="Q258" s="153"/>
      <c r="R258" s="153"/>
      <c r="S258" s="153"/>
      <c r="T258" s="154"/>
      <c r="AT258" s="149" t="s">
        <v>131</v>
      </c>
      <c r="AU258" s="149" t="s">
        <v>83</v>
      </c>
      <c r="AV258" s="13" t="s">
        <v>83</v>
      </c>
      <c r="AW258" s="13" t="s">
        <v>33</v>
      </c>
      <c r="AX258" s="13" t="s">
        <v>81</v>
      </c>
      <c r="AY258" s="149" t="s">
        <v>122</v>
      </c>
    </row>
    <row r="259" spans="1:65" s="13" customFormat="1">
      <c r="B259" s="147"/>
      <c r="D259" s="148" t="s">
        <v>131</v>
      </c>
      <c r="F259" s="150" t="s">
        <v>510</v>
      </c>
      <c r="H259" s="151">
        <v>1480.8</v>
      </c>
      <c r="L259" s="147"/>
      <c r="M259" s="152"/>
      <c r="N259" s="153"/>
      <c r="O259" s="153"/>
      <c r="P259" s="153"/>
      <c r="Q259" s="153"/>
      <c r="R259" s="153"/>
      <c r="S259" s="153"/>
      <c r="T259" s="154"/>
      <c r="AT259" s="149" t="s">
        <v>131</v>
      </c>
      <c r="AU259" s="149" t="s">
        <v>83</v>
      </c>
      <c r="AV259" s="13" t="s">
        <v>83</v>
      </c>
      <c r="AW259" s="13" t="s">
        <v>4</v>
      </c>
      <c r="AX259" s="13" t="s">
        <v>81</v>
      </c>
      <c r="AY259" s="149" t="s">
        <v>122</v>
      </c>
    </row>
    <row r="260" spans="1:65" s="2" customFormat="1" ht="16.5" customHeight="1">
      <c r="A260" s="29"/>
      <c r="B260" s="134"/>
      <c r="C260" s="135">
        <v>103</v>
      </c>
      <c r="D260" s="135" t="s">
        <v>124</v>
      </c>
      <c r="E260" s="136" t="s">
        <v>511</v>
      </c>
      <c r="F260" s="137" t="s">
        <v>512</v>
      </c>
      <c r="G260" s="138" t="s">
        <v>273</v>
      </c>
      <c r="H260" s="139">
        <v>148.08000000000001</v>
      </c>
      <c r="I260" s="140"/>
      <c r="J260" s="140">
        <f>ROUND(I260*H260,2)</f>
        <v>0</v>
      </c>
      <c r="K260" s="137" t="s">
        <v>128</v>
      </c>
      <c r="L260" s="30"/>
      <c r="M260" s="141" t="s">
        <v>3</v>
      </c>
      <c r="N260" s="142" t="s">
        <v>44</v>
      </c>
      <c r="O260" s="143">
        <v>0.159</v>
      </c>
      <c r="P260" s="143">
        <f>O260*H260</f>
        <v>23.544720000000002</v>
      </c>
      <c r="Q260" s="143">
        <v>0</v>
      </c>
      <c r="R260" s="143">
        <f>Q260*H260</f>
        <v>0</v>
      </c>
      <c r="S260" s="143">
        <v>0</v>
      </c>
      <c r="T260" s="144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45" t="s">
        <v>129</v>
      </c>
      <c r="AT260" s="145" t="s">
        <v>124</v>
      </c>
      <c r="AU260" s="145" t="s">
        <v>83</v>
      </c>
      <c r="AY260" s="17" t="s">
        <v>122</v>
      </c>
      <c r="BE260" s="146">
        <f>IF(N260="základní",J260,0)</f>
        <v>0</v>
      </c>
      <c r="BF260" s="146">
        <f>IF(N260="snížená",J260,0)</f>
        <v>0</v>
      </c>
      <c r="BG260" s="146">
        <f>IF(N260="zákl. přenesená",J260,0)</f>
        <v>0</v>
      </c>
      <c r="BH260" s="146">
        <f>IF(N260="sníž. přenesená",J260,0)</f>
        <v>0</v>
      </c>
      <c r="BI260" s="146">
        <f>IF(N260="nulová",J260,0)</f>
        <v>0</v>
      </c>
      <c r="BJ260" s="17" t="s">
        <v>81</v>
      </c>
      <c r="BK260" s="146">
        <f>ROUND(I260*H260,2)</f>
        <v>0</v>
      </c>
      <c r="BL260" s="17" t="s">
        <v>129</v>
      </c>
      <c r="BM260" s="145" t="s">
        <v>513</v>
      </c>
    </row>
    <row r="261" spans="1:65" s="13" customFormat="1">
      <c r="B261" s="147"/>
      <c r="D261" s="148" t="s">
        <v>131</v>
      </c>
      <c r="E261" s="149" t="s">
        <v>3</v>
      </c>
      <c r="F261" s="150" t="s">
        <v>506</v>
      </c>
      <c r="H261" s="151">
        <v>148.08000000000001</v>
      </c>
      <c r="L261" s="147"/>
      <c r="M261" s="152"/>
      <c r="N261" s="153"/>
      <c r="O261" s="153"/>
      <c r="P261" s="153"/>
      <c r="Q261" s="153"/>
      <c r="R261" s="153"/>
      <c r="S261" s="153"/>
      <c r="T261" s="154"/>
      <c r="AT261" s="149" t="s">
        <v>131</v>
      </c>
      <c r="AU261" s="149" t="s">
        <v>83</v>
      </c>
      <c r="AV261" s="13" t="s">
        <v>83</v>
      </c>
      <c r="AW261" s="13" t="s">
        <v>33</v>
      </c>
      <c r="AX261" s="13" t="s">
        <v>81</v>
      </c>
      <c r="AY261" s="149" t="s">
        <v>122</v>
      </c>
    </row>
    <row r="262" spans="1:65" s="2" customFormat="1" ht="24.2" customHeight="1">
      <c r="A262" s="29"/>
      <c r="B262" s="134"/>
      <c r="C262" s="135">
        <v>104</v>
      </c>
      <c r="D262" s="135" t="s">
        <v>124</v>
      </c>
      <c r="E262" s="136" t="s">
        <v>514</v>
      </c>
      <c r="F262" s="137" t="s">
        <v>515</v>
      </c>
      <c r="G262" s="138" t="s">
        <v>273</v>
      </c>
      <c r="H262" s="139">
        <v>1.32</v>
      </c>
      <c r="I262" s="140"/>
      <c r="J262" s="140">
        <f>ROUND(I262*H262,2)</f>
        <v>0</v>
      </c>
      <c r="K262" s="137" t="s">
        <v>128</v>
      </c>
      <c r="L262" s="30"/>
      <c r="M262" s="141" t="s">
        <v>3</v>
      </c>
      <c r="N262" s="142" t="s">
        <v>44</v>
      </c>
      <c r="O262" s="143">
        <v>0</v>
      </c>
      <c r="P262" s="143">
        <f>O262*H262</f>
        <v>0</v>
      </c>
      <c r="Q262" s="143">
        <v>0</v>
      </c>
      <c r="R262" s="143">
        <f>Q262*H262</f>
        <v>0</v>
      </c>
      <c r="S262" s="143">
        <v>0</v>
      </c>
      <c r="T262" s="144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45" t="s">
        <v>129</v>
      </c>
      <c r="AT262" s="145" t="s">
        <v>124</v>
      </c>
      <c r="AU262" s="145" t="s">
        <v>83</v>
      </c>
      <c r="AY262" s="17" t="s">
        <v>122</v>
      </c>
      <c r="BE262" s="146">
        <f>IF(N262="základní",J262,0)</f>
        <v>0</v>
      </c>
      <c r="BF262" s="146">
        <f>IF(N262="snížená",J262,0)</f>
        <v>0</v>
      </c>
      <c r="BG262" s="146">
        <f>IF(N262="zákl. přenesená",J262,0)</f>
        <v>0</v>
      </c>
      <c r="BH262" s="146">
        <f>IF(N262="sníž. přenesená",J262,0)</f>
        <v>0</v>
      </c>
      <c r="BI262" s="146">
        <f>IF(N262="nulová",J262,0)</f>
        <v>0</v>
      </c>
      <c r="BJ262" s="17" t="s">
        <v>81</v>
      </c>
      <c r="BK262" s="146">
        <f>ROUND(I262*H262,2)</f>
        <v>0</v>
      </c>
      <c r="BL262" s="17" t="s">
        <v>129</v>
      </c>
      <c r="BM262" s="145" t="s">
        <v>516</v>
      </c>
    </row>
    <row r="263" spans="1:65" s="13" customFormat="1">
      <c r="B263" s="147"/>
      <c r="D263" s="148" t="s">
        <v>131</v>
      </c>
      <c r="E263" s="149" t="s">
        <v>3</v>
      </c>
      <c r="F263" s="150" t="s">
        <v>517</v>
      </c>
      <c r="H263" s="151">
        <v>1.32</v>
      </c>
      <c r="L263" s="147"/>
      <c r="M263" s="152"/>
      <c r="N263" s="153"/>
      <c r="O263" s="153"/>
      <c r="P263" s="153"/>
      <c r="Q263" s="153"/>
      <c r="R263" s="153"/>
      <c r="S263" s="153"/>
      <c r="T263" s="154"/>
      <c r="AT263" s="149" t="s">
        <v>131</v>
      </c>
      <c r="AU263" s="149" t="s">
        <v>83</v>
      </c>
      <c r="AV263" s="13" t="s">
        <v>83</v>
      </c>
      <c r="AW263" s="13" t="s">
        <v>33</v>
      </c>
      <c r="AX263" s="13" t="s">
        <v>81</v>
      </c>
      <c r="AY263" s="149" t="s">
        <v>122</v>
      </c>
    </row>
    <row r="264" spans="1:65" s="2" customFormat="1" ht="24.2" customHeight="1">
      <c r="A264" s="29"/>
      <c r="B264" s="134"/>
      <c r="C264" s="135">
        <v>105</v>
      </c>
      <c r="D264" s="135" t="s">
        <v>124</v>
      </c>
      <c r="E264" s="136" t="s">
        <v>518</v>
      </c>
      <c r="F264" s="137" t="s">
        <v>272</v>
      </c>
      <c r="G264" s="138" t="s">
        <v>273</v>
      </c>
      <c r="H264" s="139">
        <v>109.264</v>
      </c>
      <c r="I264" s="140"/>
      <c r="J264" s="140">
        <f>ROUND(I264*H264,2)</f>
        <v>0</v>
      </c>
      <c r="K264" s="137" t="s">
        <v>128</v>
      </c>
      <c r="L264" s="30"/>
      <c r="M264" s="141" t="s">
        <v>3</v>
      </c>
      <c r="N264" s="142" t="s">
        <v>44</v>
      </c>
      <c r="O264" s="143">
        <v>0</v>
      </c>
      <c r="P264" s="143">
        <f>O264*H264</f>
        <v>0</v>
      </c>
      <c r="Q264" s="143">
        <v>0</v>
      </c>
      <c r="R264" s="143">
        <f>Q264*H264</f>
        <v>0</v>
      </c>
      <c r="S264" s="143">
        <v>0</v>
      </c>
      <c r="T264" s="144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45" t="s">
        <v>129</v>
      </c>
      <c r="AT264" s="145" t="s">
        <v>124</v>
      </c>
      <c r="AU264" s="145" t="s">
        <v>83</v>
      </c>
      <c r="AY264" s="17" t="s">
        <v>122</v>
      </c>
      <c r="BE264" s="146">
        <f>IF(N264="základní",J264,0)</f>
        <v>0</v>
      </c>
      <c r="BF264" s="146">
        <f>IF(N264="snížená",J264,0)</f>
        <v>0</v>
      </c>
      <c r="BG264" s="146">
        <f>IF(N264="zákl. přenesená",J264,0)</f>
        <v>0</v>
      </c>
      <c r="BH264" s="146">
        <f>IF(N264="sníž. přenesená",J264,0)</f>
        <v>0</v>
      </c>
      <c r="BI264" s="146">
        <f>IF(N264="nulová",J264,0)</f>
        <v>0</v>
      </c>
      <c r="BJ264" s="17" t="s">
        <v>81</v>
      </c>
      <c r="BK264" s="146">
        <f>ROUND(I264*H264,2)</f>
        <v>0</v>
      </c>
      <c r="BL264" s="17" t="s">
        <v>129</v>
      </c>
      <c r="BM264" s="145" t="s">
        <v>519</v>
      </c>
    </row>
    <row r="265" spans="1:65" s="13" customFormat="1">
      <c r="B265" s="147"/>
      <c r="D265" s="148" t="s">
        <v>131</v>
      </c>
      <c r="E265" s="149" t="s">
        <v>3</v>
      </c>
      <c r="F265" s="150" t="s">
        <v>520</v>
      </c>
      <c r="H265" s="151">
        <v>109.264</v>
      </c>
      <c r="L265" s="147"/>
      <c r="M265" s="152"/>
      <c r="N265" s="153"/>
      <c r="O265" s="153"/>
      <c r="P265" s="153"/>
      <c r="Q265" s="153"/>
      <c r="R265" s="153"/>
      <c r="S265" s="153"/>
      <c r="T265" s="154"/>
      <c r="AT265" s="149" t="s">
        <v>131</v>
      </c>
      <c r="AU265" s="149" t="s">
        <v>83</v>
      </c>
      <c r="AV265" s="13" t="s">
        <v>83</v>
      </c>
      <c r="AW265" s="13" t="s">
        <v>33</v>
      </c>
      <c r="AX265" s="13" t="s">
        <v>81</v>
      </c>
      <c r="AY265" s="149" t="s">
        <v>122</v>
      </c>
    </row>
    <row r="266" spans="1:65" s="2" customFormat="1" ht="24.2" customHeight="1">
      <c r="A266" s="29"/>
      <c r="B266" s="134"/>
      <c r="C266" s="135">
        <v>106</v>
      </c>
      <c r="D266" s="135" t="s">
        <v>124</v>
      </c>
      <c r="E266" s="136" t="s">
        <v>521</v>
      </c>
      <c r="F266" s="137" t="s">
        <v>522</v>
      </c>
      <c r="G266" s="138" t="s">
        <v>273</v>
      </c>
      <c r="H266" s="139">
        <v>37.496000000000002</v>
      </c>
      <c r="I266" s="140"/>
      <c r="J266" s="140">
        <f>ROUND(I266*H266,2)</f>
        <v>0</v>
      </c>
      <c r="K266" s="137" t="s">
        <v>128</v>
      </c>
      <c r="L266" s="30"/>
      <c r="M266" s="141" t="s">
        <v>3</v>
      </c>
      <c r="N266" s="142" t="s">
        <v>44</v>
      </c>
      <c r="O266" s="143">
        <v>0</v>
      </c>
      <c r="P266" s="143">
        <f>O266*H266</f>
        <v>0</v>
      </c>
      <c r="Q266" s="143">
        <v>0</v>
      </c>
      <c r="R266" s="143">
        <f>Q266*H266</f>
        <v>0</v>
      </c>
      <c r="S266" s="143">
        <v>0</v>
      </c>
      <c r="T266" s="144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45" t="s">
        <v>129</v>
      </c>
      <c r="AT266" s="145" t="s">
        <v>124</v>
      </c>
      <c r="AU266" s="145" t="s">
        <v>83</v>
      </c>
      <c r="AY266" s="17" t="s">
        <v>122</v>
      </c>
      <c r="BE266" s="146">
        <f>IF(N266="základní",J266,0)</f>
        <v>0</v>
      </c>
      <c r="BF266" s="146">
        <f>IF(N266="snížená",J266,0)</f>
        <v>0</v>
      </c>
      <c r="BG266" s="146">
        <f>IF(N266="zákl. přenesená",J266,0)</f>
        <v>0</v>
      </c>
      <c r="BH266" s="146">
        <f>IF(N266="sníž. přenesená",J266,0)</f>
        <v>0</v>
      </c>
      <c r="BI266" s="146">
        <f>IF(N266="nulová",J266,0)</f>
        <v>0</v>
      </c>
      <c r="BJ266" s="17" t="s">
        <v>81</v>
      </c>
      <c r="BK266" s="146">
        <f>ROUND(I266*H266,2)</f>
        <v>0</v>
      </c>
      <c r="BL266" s="17" t="s">
        <v>129</v>
      </c>
      <c r="BM266" s="145" t="s">
        <v>523</v>
      </c>
    </row>
    <row r="267" spans="1:65" s="13" customFormat="1">
      <c r="B267" s="147"/>
      <c r="D267" s="148" t="s">
        <v>131</v>
      </c>
      <c r="E267" s="149" t="s">
        <v>3</v>
      </c>
      <c r="F267" s="150" t="s">
        <v>524</v>
      </c>
      <c r="H267" s="151">
        <v>37.496000000000002</v>
      </c>
      <c r="L267" s="147"/>
      <c r="M267" s="152"/>
      <c r="N267" s="153"/>
      <c r="O267" s="153"/>
      <c r="P267" s="153"/>
      <c r="Q267" s="153"/>
      <c r="R267" s="153"/>
      <c r="S267" s="153"/>
      <c r="T267" s="154"/>
      <c r="AT267" s="149" t="s">
        <v>131</v>
      </c>
      <c r="AU267" s="149" t="s">
        <v>83</v>
      </c>
      <c r="AV267" s="13" t="s">
        <v>83</v>
      </c>
      <c r="AW267" s="13" t="s">
        <v>33</v>
      </c>
      <c r="AX267" s="13" t="s">
        <v>81</v>
      </c>
      <c r="AY267" s="149" t="s">
        <v>122</v>
      </c>
    </row>
    <row r="268" spans="1:65" s="12" customFormat="1" ht="22.9" customHeight="1">
      <c r="B268" s="122"/>
      <c r="D268" s="123" t="s">
        <v>72</v>
      </c>
      <c r="E268" s="132" t="s">
        <v>525</v>
      </c>
      <c r="F268" s="132" t="s">
        <v>526</v>
      </c>
      <c r="J268" s="133">
        <f>BK268</f>
        <v>0</v>
      </c>
      <c r="L268" s="122"/>
      <c r="M268" s="126"/>
      <c r="N268" s="127"/>
      <c r="O268" s="127"/>
      <c r="P268" s="128">
        <f>P269</f>
        <v>1036</v>
      </c>
      <c r="Q268" s="127"/>
      <c r="R268" s="128">
        <f>R269</f>
        <v>0</v>
      </c>
      <c r="S268" s="127"/>
      <c r="T268" s="129">
        <f>T269</f>
        <v>0</v>
      </c>
      <c r="AR268" s="123" t="s">
        <v>81</v>
      </c>
      <c r="AT268" s="130" t="s">
        <v>72</v>
      </c>
      <c r="AU268" s="130" t="s">
        <v>81</v>
      </c>
      <c r="AY268" s="123" t="s">
        <v>122</v>
      </c>
      <c r="BK268" s="131">
        <f>BK269</f>
        <v>0</v>
      </c>
    </row>
    <row r="269" spans="1:65" s="2" customFormat="1" ht="24.2" customHeight="1">
      <c r="A269" s="29"/>
      <c r="B269" s="134"/>
      <c r="C269" s="135">
        <v>107</v>
      </c>
      <c r="D269" s="135" t="s">
        <v>124</v>
      </c>
      <c r="E269" s="136" t="s">
        <v>527</v>
      </c>
      <c r="F269" s="137" t="s">
        <v>528</v>
      </c>
      <c r="G269" s="138" t="s">
        <v>273</v>
      </c>
      <c r="H269" s="139">
        <v>700</v>
      </c>
      <c r="I269" s="140"/>
      <c r="J269" s="140">
        <f>ROUND(I269*H269,2)</f>
        <v>0</v>
      </c>
      <c r="K269" s="137" t="s">
        <v>128</v>
      </c>
      <c r="L269" s="30"/>
      <c r="M269" s="171" t="s">
        <v>3</v>
      </c>
      <c r="N269" s="172" t="s">
        <v>44</v>
      </c>
      <c r="O269" s="173">
        <v>1.48</v>
      </c>
      <c r="P269" s="173">
        <f>O269*H269</f>
        <v>1036</v>
      </c>
      <c r="Q269" s="173">
        <v>0</v>
      </c>
      <c r="R269" s="173">
        <f>Q269*H269</f>
        <v>0</v>
      </c>
      <c r="S269" s="173">
        <v>0</v>
      </c>
      <c r="T269" s="174">
        <f>S269*H269</f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45" t="s">
        <v>129</v>
      </c>
      <c r="AT269" s="145" t="s">
        <v>124</v>
      </c>
      <c r="AU269" s="145" t="s">
        <v>83</v>
      </c>
      <c r="AY269" s="17" t="s">
        <v>122</v>
      </c>
      <c r="BE269" s="146">
        <f>IF(N269="základní",J269,0)</f>
        <v>0</v>
      </c>
      <c r="BF269" s="146">
        <f>IF(N269="snížená",J269,0)</f>
        <v>0</v>
      </c>
      <c r="BG269" s="146">
        <f>IF(N269="zákl. přenesená",J269,0)</f>
        <v>0</v>
      </c>
      <c r="BH269" s="146">
        <f>IF(N269="sníž. přenesená",J269,0)</f>
        <v>0</v>
      </c>
      <c r="BI269" s="146">
        <f>IF(N269="nulová",J269,0)</f>
        <v>0</v>
      </c>
      <c r="BJ269" s="17" t="s">
        <v>81</v>
      </c>
      <c r="BK269" s="146">
        <f>ROUND(I269*H269,2)</f>
        <v>0</v>
      </c>
      <c r="BL269" s="17" t="s">
        <v>129</v>
      </c>
      <c r="BM269" s="145" t="s">
        <v>529</v>
      </c>
    </row>
    <row r="270" spans="1:65" s="2" customFormat="1" ht="6.95" customHeight="1">
      <c r="A270" s="29"/>
      <c r="B270" s="39"/>
      <c r="C270" s="40"/>
      <c r="D270" s="40"/>
      <c r="E270" s="40"/>
      <c r="F270" s="40"/>
      <c r="G270" s="40"/>
      <c r="H270" s="40"/>
      <c r="I270" s="40"/>
      <c r="J270" s="40"/>
      <c r="K270" s="40"/>
      <c r="L270" s="30"/>
      <c r="M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</row>
  </sheetData>
  <autoFilter ref="C87:K269" xr:uid="{00000000-0009-0000-0000-000001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88"/>
  <sheetViews>
    <sheetView showGridLines="0" workbookViewId="0">
      <selection activeCell="I187" sqref="I89:I18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5"/>
    </row>
    <row r="2" spans="1:46" s="1" customFormat="1" ht="36.950000000000003" customHeight="1">
      <c r="L2" s="275" t="s">
        <v>6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7" t="s">
        <v>86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91</v>
      </c>
      <c r="L4" s="20"/>
      <c r="M4" s="86" t="s">
        <v>11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15</v>
      </c>
      <c r="L6" s="20"/>
    </row>
    <row r="7" spans="1:46" s="1" customFormat="1" ht="16.5" customHeight="1">
      <c r="B7" s="20"/>
      <c r="E7" s="290" t="str">
        <f>'Rekapitulace stavby'!K6</f>
        <v>Splašková a dešťová kanalizace Šťáhlavice, Ke Kozlu II</v>
      </c>
      <c r="F7" s="291"/>
      <c r="G7" s="291"/>
      <c r="H7" s="291"/>
      <c r="L7" s="20"/>
    </row>
    <row r="8" spans="1:46" s="2" customFormat="1" ht="12" customHeight="1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76" t="s">
        <v>530</v>
      </c>
      <c r="F9" s="289"/>
      <c r="G9" s="289"/>
      <c r="H9" s="289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 t="str">
        <f>'Rekapitulace stavby'!AN8</f>
        <v>1. 9. 2020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23</v>
      </c>
      <c r="E14" s="29"/>
      <c r="F14" s="29"/>
      <c r="G14" s="29"/>
      <c r="H14" s="29"/>
      <c r="I14" s="26" t="s">
        <v>24</v>
      </c>
      <c r="J14" s="24" t="s">
        <v>25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26</v>
      </c>
      <c r="F15" s="29"/>
      <c r="G15" s="29"/>
      <c r="H15" s="29"/>
      <c r="I15" s="26" t="s">
        <v>27</v>
      </c>
      <c r="J15" s="24" t="s">
        <v>3</v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28</v>
      </c>
      <c r="E17" s="29"/>
      <c r="F17" s="29"/>
      <c r="G17" s="29"/>
      <c r="H17" s="29"/>
      <c r="I17" s="26" t="s">
        <v>24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6" t="str">
        <f>'Rekapitulace stavby'!E14</f>
        <v xml:space="preserve"> </v>
      </c>
      <c r="F18" s="256"/>
      <c r="G18" s="256"/>
      <c r="H18" s="256"/>
      <c r="I18" s="26" t="s">
        <v>27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30</v>
      </c>
      <c r="E20" s="29"/>
      <c r="F20" s="29"/>
      <c r="G20" s="29"/>
      <c r="H20" s="29"/>
      <c r="I20" s="26" t="s">
        <v>24</v>
      </c>
      <c r="J20" s="24" t="s">
        <v>31</v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32</v>
      </c>
      <c r="F21" s="29"/>
      <c r="G21" s="29"/>
      <c r="H21" s="29"/>
      <c r="I21" s="26" t="s">
        <v>27</v>
      </c>
      <c r="J21" s="24" t="s">
        <v>3</v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34</v>
      </c>
      <c r="E23" s="29"/>
      <c r="F23" s="29"/>
      <c r="G23" s="29"/>
      <c r="H23" s="29"/>
      <c r="I23" s="26" t="s">
        <v>24</v>
      </c>
      <c r="J23" s="24" t="s">
        <v>35</v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36</v>
      </c>
      <c r="F24" s="29"/>
      <c r="G24" s="29"/>
      <c r="H24" s="29"/>
      <c r="I24" s="26" t="s">
        <v>27</v>
      </c>
      <c r="J24" s="24" t="s">
        <v>3</v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37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59" t="s">
        <v>3</v>
      </c>
      <c r="F27" s="259"/>
      <c r="G27" s="259"/>
      <c r="H27" s="259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1" t="s">
        <v>39</v>
      </c>
      <c r="E30" s="29"/>
      <c r="F30" s="29"/>
      <c r="G30" s="29"/>
      <c r="H30" s="29"/>
      <c r="I30" s="29"/>
      <c r="J30" s="63">
        <f>ROUND(J86, 2)</f>
        <v>0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41</v>
      </c>
      <c r="G32" s="29"/>
      <c r="H32" s="29"/>
      <c r="I32" s="33" t="s">
        <v>40</v>
      </c>
      <c r="J32" s="33" t="s">
        <v>42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2" t="s">
        <v>43</v>
      </c>
      <c r="E33" s="26" t="s">
        <v>44</v>
      </c>
      <c r="F33" s="93">
        <f>ROUND((SUM(BE86:BE187)),  2)</f>
        <v>0</v>
      </c>
      <c r="G33" s="29"/>
      <c r="H33" s="29"/>
      <c r="I33" s="94">
        <v>0.21</v>
      </c>
      <c r="J33" s="93">
        <f>ROUND(((SUM(BE86:BE187))*I33),  2)</f>
        <v>0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45</v>
      </c>
      <c r="F34" s="93">
        <f>ROUND((SUM(BF86:BF187)),  2)</f>
        <v>0</v>
      </c>
      <c r="G34" s="29"/>
      <c r="H34" s="29"/>
      <c r="I34" s="94">
        <v>0.15</v>
      </c>
      <c r="J34" s="93">
        <f>ROUND(((SUM(BF86:BF187))*I34),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46</v>
      </c>
      <c r="F35" s="93">
        <f>ROUND((SUM(BG86:BG187)),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47</v>
      </c>
      <c r="F36" s="93">
        <f>ROUND((SUM(BH86:BH187)),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48</v>
      </c>
      <c r="F37" s="93">
        <f>ROUND((SUM(BI86:BI187)),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5"/>
      <c r="D39" s="96" t="s">
        <v>49</v>
      </c>
      <c r="E39" s="52"/>
      <c r="F39" s="52"/>
      <c r="G39" s="97" t="s">
        <v>50</v>
      </c>
      <c r="H39" s="98" t="s">
        <v>51</v>
      </c>
      <c r="I39" s="52"/>
      <c r="J39" s="99">
        <f>SUM(J30:J37)</f>
        <v>0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6.95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4.95" customHeight="1">
      <c r="A45" s="29"/>
      <c r="B45" s="30"/>
      <c r="C45" s="21" t="s">
        <v>94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6.9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290" t="str">
        <f>E7</f>
        <v>Splašková a dešťová kanalizace Šťáhlavice, Ke Kozlu II</v>
      </c>
      <c r="F48" s="291"/>
      <c r="G48" s="291"/>
      <c r="H48" s="291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92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76" t="str">
        <f>E9</f>
        <v>SO 02 - Dešťová kanalizace</v>
      </c>
      <c r="F50" s="289"/>
      <c r="G50" s="289"/>
      <c r="H50" s="289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6.95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19</v>
      </c>
      <c r="D52" s="29"/>
      <c r="E52" s="29"/>
      <c r="F52" s="24" t="str">
        <f>F12</f>
        <v>Šťáhlavice</v>
      </c>
      <c r="G52" s="29"/>
      <c r="H52" s="29"/>
      <c r="I52" s="26" t="s">
        <v>21</v>
      </c>
      <c r="J52" s="47" t="str">
        <f>IF(J12="","",J12)</f>
        <v>1. 9. 2020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6.95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40.15" customHeight="1">
      <c r="A54" s="29"/>
      <c r="B54" s="30"/>
      <c r="C54" s="26" t="s">
        <v>23</v>
      </c>
      <c r="D54" s="29"/>
      <c r="E54" s="29"/>
      <c r="F54" s="24" t="str">
        <f>E15</f>
        <v>Obec Šťáhlavy</v>
      </c>
      <c r="G54" s="29"/>
      <c r="H54" s="29"/>
      <c r="I54" s="26" t="s">
        <v>30</v>
      </c>
      <c r="J54" s="27" t="str">
        <f>E21</f>
        <v>INGVAMA inženýrská a projektová spol. s r.o.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2" customHeight="1">
      <c r="A55" s="29"/>
      <c r="B55" s="30"/>
      <c r="C55" s="26" t="s">
        <v>28</v>
      </c>
      <c r="D55" s="29"/>
      <c r="E55" s="29"/>
      <c r="F55" s="24" t="str">
        <f>IF(E18="","",E18)</f>
        <v xml:space="preserve"> </v>
      </c>
      <c r="G55" s="29"/>
      <c r="H55" s="29"/>
      <c r="I55" s="26" t="s">
        <v>34</v>
      </c>
      <c r="J55" s="27" t="str">
        <f>E24</f>
        <v>Jitka Heřmanová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95</v>
      </c>
      <c r="D57" s="95"/>
      <c r="E57" s="95"/>
      <c r="F57" s="95"/>
      <c r="G57" s="95"/>
      <c r="H57" s="95"/>
      <c r="I57" s="95"/>
      <c r="J57" s="102" t="s">
        <v>96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" customHeight="1">
      <c r="A59" s="29"/>
      <c r="B59" s="30"/>
      <c r="C59" s="103" t="s">
        <v>71</v>
      </c>
      <c r="D59" s="29"/>
      <c r="E59" s="29"/>
      <c r="F59" s="29"/>
      <c r="G59" s="29"/>
      <c r="H59" s="29"/>
      <c r="I59" s="29"/>
      <c r="J59" s="63">
        <f>J86</f>
        <v>0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97</v>
      </c>
    </row>
    <row r="60" spans="1:47" s="9" customFormat="1" ht="24.95" customHeight="1">
      <c r="B60" s="104"/>
      <c r="D60" s="105" t="s">
        <v>98</v>
      </c>
      <c r="E60" s="106"/>
      <c r="F60" s="106"/>
      <c r="G60" s="106"/>
      <c r="H60" s="106"/>
      <c r="I60" s="106"/>
      <c r="J60" s="107">
        <f>J87</f>
        <v>0</v>
      </c>
      <c r="L60" s="104"/>
    </row>
    <row r="61" spans="1:47" s="10" customFormat="1" ht="19.899999999999999" customHeight="1">
      <c r="B61" s="108"/>
      <c r="D61" s="109" t="s">
        <v>99</v>
      </c>
      <c r="E61" s="110"/>
      <c r="F61" s="110"/>
      <c r="G61" s="110"/>
      <c r="H61" s="110"/>
      <c r="I61" s="110"/>
      <c r="J61" s="111">
        <f>J88</f>
        <v>0</v>
      </c>
      <c r="L61" s="108"/>
    </row>
    <row r="62" spans="1:47" s="10" customFormat="1" ht="19.899999999999999" customHeight="1">
      <c r="B62" s="108"/>
      <c r="D62" s="109" t="s">
        <v>101</v>
      </c>
      <c r="E62" s="110"/>
      <c r="F62" s="110"/>
      <c r="G62" s="110"/>
      <c r="H62" s="110"/>
      <c r="I62" s="110"/>
      <c r="J62" s="111">
        <f>J140</f>
        <v>0</v>
      </c>
      <c r="L62" s="108"/>
    </row>
    <row r="63" spans="1:47" s="10" customFormat="1" ht="19.899999999999999" customHeight="1">
      <c r="B63" s="108"/>
      <c r="D63" s="109" t="s">
        <v>102</v>
      </c>
      <c r="E63" s="110"/>
      <c r="F63" s="110"/>
      <c r="G63" s="110"/>
      <c r="H63" s="110"/>
      <c r="I63" s="110"/>
      <c r="J63" s="111">
        <f>J149</f>
        <v>0</v>
      </c>
      <c r="L63" s="108"/>
    </row>
    <row r="64" spans="1:47" s="10" customFormat="1" ht="19.899999999999999" customHeight="1">
      <c r="B64" s="108"/>
      <c r="D64" s="109" t="s">
        <v>103</v>
      </c>
      <c r="E64" s="110"/>
      <c r="F64" s="110"/>
      <c r="G64" s="110"/>
      <c r="H64" s="110"/>
      <c r="I64" s="110"/>
      <c r="J64" s="111">
        <f>J152</f>
        <v>0</v>
      </c>
      <c r="L64" s="108"/>
    </row>
    <row r="65" spans="1:31" s="10" customFormat="1" ht="19.899999999999999" customHeight="1">
      <c r="B65" s="108"/>
      <c r="D65" s="109" t="s">
        <v>105</v>
      </c>
      <c r="E65" s="110"/>
      <c r="F65" s="110"/>
      <c r="G65" s="110"/>
      <c r="H65" s="110"/>
      <c r="I65" s="110"/>
      <c r="J65" s="111">
        <f>J176</f>
        <v>0</v>
      </c>
      <c r="L65" s="108"/>
    </row>
    <row r="66" spans="1:31" s="10" customFormat="1" ht="19.899999999999999" customHeight="1">
      <c r="B66" s="108"/>
      <c r="D66" s="109" t="s">
        <v>106</v>
      </c>
      <c r="E66" s="110"/>
      <c r="F66" s="110"/>
      <c r="G66" s="110"/>
      <c r="H66" s="110"/>
      <c r="I66" s="110"/>
      <c r="J66" s="111">
        <f>J186</f>
        <v>0</v>
      </c>
      <c r="L66" s="108"/>
    </row>
    <row r="67" spans="1:31" s="2" customFormat="1" ht="21.75" customHeight="1">
      <c r="A67" s="29"/>
      <c r="B67" s="30"/>
      <c r="C67" s="29"/>
      <c r="D67" s="29"/>
      <c r="E67" s="29"/>
      <c r="F67" s="29"/>
      <c r="G67" s="29"/>
      <c r="H67" s="29"/>
      <c r="I67" s="29"/>
      <c r="J67" s="29"/>
      <c r="K67" s="29"/>
      <c r="L67" s="87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</row>
    <row r="68" spans="1:31" s="2" customFormat="1" ht="6.95" customHeight="1">
      <c r="A68" s="29"/>
      <c r="B68" s="39"/>
      <c r="C68" s="40"/>
      <c r="D68" s="40"/>
      <c r="E68" s="40"/>
      <c r="F68" s="40"/>
      <c r="G68" s="40"/>
      <c r="H68" s="40"/>
      <c r="I68" s="40"/>
      <c r="J68" s="40"/>
      <c r="K68" s="40"/>
      <c r="L68" s="87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</row>
    <row r="72" spans="1:31" s="2" customFormat="1" ht="6.95" customHeight="1">
      <c r="A72" s="29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24.95" customHeight="1">
      <c r="A73" s="29"/>
      <c r="B73" s="30"/>
      <c r="C73" s="21" t="s">
        <v>107</v>
      </c>
      <c r="D73" s="29"/>
      <c r="E73" s="29"/>
      <c r="F73" s="29"/>
      <c r="G73" s="29"/>
      <c r="H73" s="29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6.95" customHeight="1">
      <c r="A74" s="29"/>
      <c r="B74" s="30"/>
      <c r="C74" s="29"/>
      <c r="D74" s="29"/>
      <c r="E74" s="29"/>
      <c r="F74" s="29"/>
      <c r="G74" s="29"/>
      <c r="H74" s="29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2" customHeight="1">
      <c r="A75" s="29"/>
      <c r="B75" s="30"/>
      <c r="C75" s="26" t="s">
        <v>15</v>
      </c>
      <c r="D75" s="29"/>
      <c r="E75" s="29"/>
      <c r="F75" s="29"/>
      <c r="G75" s="29"/>
      <c r="H75" s="2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16.5" customHeight="1">
      <c r="A76" s="29"/>
      <c r="B76" s="30"/>
      <c r="C76" s="29"/>
      <c r="D76" s="29"/>
      <c r="E76" s="290" t="str">
        <f>E7</f>
        <v>Splašková a dešťová kanalizace Šťáhlavice, Ke Kozlu II</v>
      </c>
      <c r="F76" s="291"/>
      <c r="G76" s="291"/>
      <c r="H76" s="291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2" customHeight="1">
      <c r="A77" s="29"/>
      <c r="B77" s="30"/>
      <c r="C77" s="26" t="s">
        <v>92</v>
      </c>
      <c r="D77" s="29"/>
      <c r="E77" s="29"/>
      <c r="F77" s="29"/>
      <c r="G77" s="29"/>
      <c r="H77" s="29"/>
      <c r="I77" s="29"/>
      <c r="J77" s="29"/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16.5" customHeight="1">
      <c r="A78" s="29"/>
      <c r="B78" s="30"/>
      <c r="C78" s="29"/>
      <c r="D78" s="29"/>
      <c r="E78" s="276" t="str">
        <f>E9</f>
        <v>SO 02 - Dešťová kanalizace</v>
      </c>
      <c r="F78" s="289"/>
      <c r="G78" s="289"/>
      <c r="H78" s="289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6.95" customHeight="1">
      <c r="A79" s="29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2" customHeight="1">
      <c r="A80" s="29"/>
      <c r="B80" s="30"/>
      <c r="C80" s="26" t="s">
        <v>19</v>
      </c>
      <c r="D80" s="29"/>
      <c r="E80" s="29"/>
      <c r="F80" s="24" t="str">
        <f>F12</f>
        <v>Šťáhlavice</v>
      </c>
      <c r="G80" s="29"/>
      <c r="H80" s="29"/>
      <c r="I80" s="26" t="s">
        <v>21</v>
      </c>
      <c r="J80" s="47" t="str">
        <f>IF(J12="","",J12)</f>
        <v>1. 9. 2020</v>
      </c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6.95" customHeight="1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2" customFormat="1" ht="40.15" customHeight="1">
      <c r="A82" s="29"/>
      <c r="B82" s="30"/>
      <c r="C82" s="26" t="s">
        <v>23</v>
      </c>
      <c r="D82" s="29"/>
      <c r="E82" s="29"/>
      <c r="F82" s="24" t="str">
        <f>E15</f>
        <v>Obec Šťáhlavy</v>
      </c>
      <c r="G82" s="29"/>
      <c r="H82" s="29"/>
      <c r="I82" s="26" t="s">
        <v>30</v>
      </c>
      <c r="J82" s="27" t="str">
        <f>E21</f>
        <v>INGVAMA inženýrská a projektová spol. s r.o.</v>
      </c>
      <c r="K82" s="29"/>
      <c r="L82" s="87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65" s="2" customFormat="1" ht="15.2" customHeight="1">
      <c r="A83" s="29"/>
      <c r="B83" s="30"/>
      <c r="C83" s="26" t="s">
        <v>28</v>
      </c>
      <c r="D83" s="29"/>
      <c r="E83" s="29"/>
      <c r="F83" s="24" t="str">
        <f>IF(E18="","",E18)</f>
        <v xml:space="preserve"> </v>
      </c>
      <c r="G83" s="29"/>
      <c r="H83" s="29"/>
      <c r="I83" s="26" t="s">
        <v>34</v>
      </c>
      <c r="J83" s="27" t="str">
        <f>E24</f>
        <v>Jitka Heřmanová</v>
      </c>
      <c r="K83" s="29"/>
      <c r="L83" s="87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65" s="2" customFormat="1" ht="10.35" customHeight="1">
      <c r="A84" s="29"/>
      <c r="B84" s="30"/>
      <c r="C84" s="29"/>
      <c r="D84" s="29"/>
      <c r="E84" s="29"/>
      <c r="F84" s="29"/>
      <c r="G84" s="29"/>
      <c r="H84" s="29"/>
      <c r="I84" s="29"/>
      <c r="J84" s="29"/>
      <c r="K84" s="29"/>
      <c r="L84" s="87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65" s="11" customFormat="1" ht="29.25" customHeight="1">
      <c r="A85" s="112"/>
      <c r="B85" s="113"/>
      <c r="C85" s="114" t="s">
        <v>108</v>
      </c>
      <c r="D85" s="115" t="s">
        <v>58</v>
      </c>
      <c r="E85" s="115" t="s">
        <v>54</v>
      </c>
      <c r="F85" s="115" t="s">
        <v>55</v>
      </c>
      <c r="G85" s="115" t="s">
        <v>109</v>
      </c>
      <c r="H85" s="115" t="s">
        <v>110</v>
      </c>
      <c r="I85" s="115" t="s">
        <v>111</v>
      </c>
      <c r="J85" s="115" t="s">
        <v>96</v>
      </c>
      <c r="K85" s="116" t="s">
        <v>112</v>
      </c>
      <c r="L85" s="117"/>
      <c r="M85" s="54" t="s">
        <v>3</v>
      </c>
      <c r="N85" s="55" t="s">
        <v>43</v>
      </c>
      <c r="O85" s="55" t="s">
        <v>113</v>
      </c>
      <c r="P85" s="55" t="s">
        <v>114</v>
      </c>
      <c r="Q85" s="55" t="s">
        <v>115</v>
      </c>
      <c r="R85" s="55" t="s">
        <v>116</v>
      </c>
      <c r="S85" s="55" t="s">
        <v>117</v>
      </c>
      <c r="T85" s="56" t="s">
        <v>118</v>
      </c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</row>
    <row r="86" spans="1:65" s="2" customFormat="1" ht="22.9" customHeight="1">
      <c r="A86" s="29"/>
      <c r="B86" s="30"/>
      <c r="C86" s="61" t="s">
        <v>119</v>
      </c>
      <c r="D86" s="29"/>
      <c r="E86" s="29"/>
      <c r="F86" s="29"/>
      <c r="G86" s="29"/>
      <c r="H86" s="29"/>
      <c r="I86" s="29"/>
      <c r="J86" s="118">
        <f>BK86</f>
        <v>0</v>
      </c>
      <c r="K86" s="29"/>
      <c r="L86" s="30"/>
      <c r="M86" s="57"/>
      <c r="N86" s="48"/>
      <c r="O86" s="58"/>
      <c r="P86" s="119">
        <f>P87</f>
        <v>1686.001577</v>
      </c>
      <c r="Q86" s="58"/>
      <c r="R86" s="119">
        <f>R87</f>
        <v>591.2818471999999</v>
      </c>
      <c r="S86" s="58"/>
      <c r="T86" s="120">
        <f>T87</f>
        <v>1.41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T86" s="17" t="s">
        <v>72</v>
      </c>
      <c r="AU86" s="17" t="s">
        <v>97</v>
      </c>
      <c r="BK86" s="121">
        <f>BK87</f>
        <v>0</v>
      </c>
    </row>
    <row r="87" spans="1:65" s="12" customFormat="1" ht="25.9" customHeight="1">
      <c r="B87" s="122"/>
      <c r="D87" s="123" t="s">
        <v>72</v>
      </c>
      <c r="E87" s="124" t="s">
        <v>120</v>
      </c>
      <c r="F87" s="124" t="s">
        <v>121</v>
      </c>
      <c r="J87" s="125">
        <f>BK87</f>
        <v>0</v>
      </c>
      <c r="L87" s="122"/>
      <c r="M87" s="126"/>
      <c r="N87" s="127"/>
      <c r="O87" s="127"/>
      <c r="P87" s="128">
        <f>P88+P140+P149+P152+P176+P186</f>
        <v>1686.001577</v>
      </c>
      <c r="Q87" s="127"/>
      <c r="R87" s="128">
        <f>R88+R140+R149+R152+R176+R186</f>
        <v>591.2818471999999</v>
      </c>
      <c r="S87" s="127"/>
      <c r="T87" s="129">
        <f>T88+T140+T149+T152+T176+T186</f>
        <v>1.41</v>
      </c>
      <c r="AR87" s="123" t="s">
        <v>81</v>
      </c>
      <c r="AT87" s="130" t="s">
        <v>72</v>
      </c>
      <c r="AU87" s="130" t="s">
        <v>73</v>
      </c>
      <c r="AY87" s="123" t="s">
        <v>122</v>
      </c>
      <c r="BK87" s="131">
        <f>BK88+BK140+BK149+BK152+BK176+BK186</f>
        <v>0</v>
      </c>
    </row>
    <row r="88" spans="1:65" s="12" customFormat="1" ht="22.9" customHeight="1">
      <c r="B88" s="122"/>
      <c r="D88" s="123" t="s">
        <v>72</v>
      </c>
      <c r="E88" s="132" t="s">
        <v>81</v>
      </c>
      <c r="F88" s="132" t="s">
        <v>123</v>
      </c>
      <c r="J88" s="133">
        <f>BK88</f>
        <v>0</v>
      </c>
      <c r="L88" s="122"/>
      <c r="M88" s="126"/>
      <c r="N88" s="127"/>
      <c r="O88" s="127"/>
      <c r="P88" s="128">
        <f>SUM(P89:P139)</f>
        <v>1052.221057</v>
      </c>
      <c r="Q88" s="127"/>
      <c r="R88" s="128">
        <f>SUM(R89:R139)</f>
        <v>567.74434299999996</v>
      </c>
      <c r="S88" s="127"/>
      <c r="T88" s="129">
        <f>SUM(T89:T139)</f>
        <v>1.3049999999999999</v>
      </c>
      <c r="AR88" s="123" t="s">
        <v>81</v>
      </c>
      <c r="AT88" s="130" t="s">
        <v>72</v>
      </c>
      <c r="AU88" s="130" t="s">
        <v>81</v>
      </c>
      <c r="AY88" s="123" t="s">
        <v>122</v>
      </c>
      <c r="BK88" s="131">
        <f>SUM(BK89:BK139)</f>
        <v>0</v>
      </c>
    </row>
    <row r="89" spans="1:65" s="2" customFormat="1" ht="37.9" customHeight="1">
      <c r="A89" s="29"/>
      <c r="B89" s="134"/>
      <c r="C89" s="135" t="s">
        <v>81</v>
      </c>
      <c r="D89" s="135" t="s">
        <v>124</v>
      </c>
      <c r="E89" s="136" t="s">
        <v>133</v>
      </c>
      <c r="F89" s="137" t="s">
        <v>134</v>
      </c>
      <c r="G89" s="138" t="s">
        <v>127</v>
      </c>
      <c r="H89" s="139">
        <v>4.5</v>
      </c>
      <c r="I89" s="140"/>
      <c r="J89" s="140">
        <f>ROUND(I89*H89,2)</f>
        <v>0</v>
      </c>
      <c r="K89" s="137" t="s">
        <v>128</v>
      </c>
      <c r="L89" s="30"/>
      <c r="M89" s="141" t="s">
        <v>3</v>
      </c>
      <c r="N89" s="142" t="s">
        <v>44</v>
      </c>
      <c r="O89" s="143">
        <v>0.11600000000000001</v>
      </c>
      <c r="P89" s="143">
        <f>O89*H89</f>
        <v>0.52200000000000002</v>
      </c>
      <c r="Q89" s="143">
        <v>0</v>
      </c>
      <c r="R89" s="143">
        <f>Q89*H89</f>
        <v>0</v>
      </c>
      <c r="S89" s="143">
        <v>0.28999999999999998</v>
      </c>
      <c r="T89" s="144">
        <f>S89*H89</f>
        <v>1.3049999999999999</v>
      </c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R89" s="145" t="s">
        <v>129</v>
      </c>
      <c r="AT89" s="145" t="s">
        <v>124</v>
      </c>
      <c r="AU89" s="145" t="s">
        <v>83</v>
      </c>
      <c r="AY89" s="17" t="s">
        <v>122</v>
      </c>
      <c r="BE89" s="146">
        <f>IF(N89="základní",J89,0)</f>
        <v>0</v>
      </c>
      <c r="BF89" s="146">
        <f>IF(N89="snížená",J89,0)</f>
        <v>0</v>
      </c>
      <c r="BG89" s="146">
        <f>IF(N89="zákl. přenesená",J89,0)</f>
        <v>0</v>
      </c>
      <c r="BH89" s="146">
        <f>IF(N89="sníž. přenesená",J89,0)</f>
        <v>0</v>
      </c>
      <c r="BI89" s="146">
        <f>IF(N89="nulová",J89,0)</f>
        <v>0</v>
      </c>
      <c r="BJ89" s="17" t="s">
        <v>81</v>
      </c>
      <c r="BK89" s="146">
        <f>ROUND(I89*H89,2)</f>
        <v>0</v>
      </c>
      <c r="BL89" s="17" t="s">
        <v>129</v>
      </c>
      <c r="BM89" s="145" t="s">
        <v>531</v>
      </c>
    </row>
    <row r="90" spans="1:65" s="13" customFormat="1">
      <c r="B90" s="147"/>
      <c r="D90" s="148" t="s">
        <v>131</v>
      </c>
      <c r="E90" s="149" t="s">
        <v>3</v>
      </c>
      <c r="F90" s="150" t="s">
        <v>532</v>
      </c>
      <c r="H90" s="151">
        <v>4.5</v>
      </c>
      <c r="L90" s="147"/>
      <c r="M90" s="152"/>
      <c r="N90" s="153"/>
      <c r="O90" s="153"/>
      <c r="P90" s="153"/>
      <c r="Q90" s="153"/>
      <c r="R90" s="153"/>
      <c r="S90" s="153"/>
      <c r="T90" s="154"/>
      <c r="AT90" s="149" t="s">
        <v>131</v>
      </c>
      <c r="AU90" s="149" t="s">
        <v>83</v>
      </c>
      <c r="AV90" s="13" t="s">
        <v>83</v>
      </c>
      <c r="AW90" s="13" t="s">
        <v>33</v>
      </c>
      <c r="AX90" s="13" t="s">
        <v>81</v>
      </c>
      <c r="AY90" s="149" t="s">
        <v>122</v>
      </c>
    </row>
    <row r="91" spans="1:65" s="2" customFormat="1" ht="16.5" customHeight="1">
      <c r="A91" s="29"/>
      <c r="B91" s="134"/>
      <c r="C91" s="135" t="s">
        <v>83</v>
      </c>
      <c r="D91" s="135" t="s">
        <v>124</v>
      </c>
      <c r="E91" s="136" t="s">
        <v>165</v>
      </c>
      <c r="F91" s="137" t="s">
        <v>166</v>
      </c>
      <c r="G91" s="138" t="s">
        <v>167</v>
      </c>
      <c r="H91" s="139">
        <v>64</v>
      </c>
      <c r="I91" s="140"/>
      <c r="J91" s="140">
        <f t="shared" ref="J91:J94" si="0">ROUND(I91*H91,2)</f>
        <v>0</v>
      </c>
      <c r="K91" s="137" t="s">
        <v>128</v>
      </c>
      <c r="L91" s="30"/>
      <c r="M91" s="141" t="s">
        <v>3</v>
      </c>
      <c r="N91" s="142" t="s">
        <v>44</v>
      </c>
      <c r="O91" s="143">
        <v>0.184</v>
      </c>
      <c r="P91" s="143">
        <f t="shared" ref="P91:P94" si="1">O91*H91</f>
        <v>11.776</v>
      </c>
      <c r="Q91" s="143">
        <v>3.0000000000000001E-5</v>
      </c>
      <c r="R91" s="143">
        <f t="shared" ref="R91:R94" si="2">Q91*H91</f>
        <v>1.92E-3</v>
      </c>
      <c r="S91" s="143">
        <v>0</v>
      </c>
      <c r="T91" s="144">
        <f t="shared" ref="T91:T94" si="3">S91*H91</f>
        <v>0</v>
      </c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R91" s="145" t="s">
        <v>129</v>
      </c>
      <c r="AT91" s="145" t="s">
        <v>124</v>
      </c>
      <c r="AU91" s="145" t="s">
        <v>83</v>
      </c>
      <c r="AY91" s="17" t="s">
        <v>122</v>
      </c>
      <c r="BE91" s="146">
        <f t="shared" ref="BE91:BE94" si="4">IF(N91="základní",J91,0)</f>
        <v>0</v>
      </c>
      <c r="BF91" s="146">
        <f t="shared" ref="BF91:BF94" si="5">IF(N91="snížená",J91,0)</f>
        <v>0</v>
      </c>
      <c r="BG91" s="146">
        <f t="shared" ref="BG91:BG94" si="6">IF(N91="zákl. přenesená",J91,0)</f>
        <v>0</v>
      </c>
      <c r="BH91" s="146">
        <f t="shared" ref="BH91:BH94" si="7">IF(N91="sníž. přenesená",J91,0)</f>
        <v>0</v>
      </c>
      <c r="BI91" s="146">
        <f t="shared" ref="BI91:BI94" si="8">IF(N91="nulová",J91,0)</f>
        <v>0</v>
      </c>
      <c r="BJ91" s="17" t="s">
        <v>81</v>
      </c>
      <c r="BK91" s="146">
        <f t="shared" ref="BK91:BK94" si="9">ROUND(I91*H91,2)</f>
        <v>0</v>
      </c>
      <c r="BL91" s="17" t="s">
        <v>129</v>
      </c>
      <c r="BM91" s="145" t="s">
        <v>533</v>
      </c>
    </row>
    <row r="92" spans="1:65" s="2" customFormat="1" ht="24.2" customHeight="1">
      <c r="A92" s="29"/>
      <c r="B92" s="134"/>
      <c r="C92" s="135" t="s">
        <v>137</v>
      </c>
      <c r="D92" s="135" t="s">
        <v>124</v>
      </c>
      <c r="E92" s="136" t="s">
        <v>170</v>
      </c>
      <c r="F92" s="137" t="s">
        <v>171</v>
      </c>
      <c r="G92" s="138" t="s">
        <v>172</v>
      </c>
      <c r="H92" s="139">
        <v>8</v>
      </c>
      <c r="I92" s="140"/>
      <c r="J92" s="140">
        <f t="shared" si="0"/>
        <v>0</v>
      </c>
      <c r="K92" s="137" t="s">
        <v>128</v>
      </c>
      <c r="L92" s="30"/>
      <c r="M92" s="141" t="s">
        <v>3</v>
      </c>
      <c r="N92" s="142" t="s">
        <v>44</v>
      </c>
      <c r="O92" s="143">
        <v>0</v>
      </c>
      <c r="P92" s="143">
        <f t="shared" si="1"/>
        <v>0</v>
      </c>
      <c r="Q92" s="143">
        <v>0</v>
      </c>
      <c r="R92" s="143">
        <f t="shared" si="2"/>
        <v>0</v>
      </c>
      <c r="S92" s="143">
        <v>0</v>
      </c>
      <c r="T92" s="144">
        <f t="shared" si="3"/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R92" s="145" t="s">
        <v>129</v>
      </c>
      <c r="AT92" s="145" t="s">
        <v>124</v>
      </c>
      <c r="AU92" s="145" t="s">
        <v>83</v>
      </c>
      <c r="AY92" s="17" t="s">
        <v>122</v>
      </c>
      <c r="BE92" s="146">
        <f t="shared" si="4"/>
        <v>0</v>
      </c>
      <c r="BF92" s="146">
        <f t="shared" si="5"/>
        <v>0</v>
      </c>
      <c r="BG92" s="146">
        <f t="shared" si="6"/>
        <v>0</v>
      </c>
      <c r="BH92" s="146">
        <f t="shared" si="7"/>
        <v>0</v>
      </c>
      <c r="BI92" s="146">
        <f t="shared" si="8"/>
        <v>0</v>
      </c>
      <c r="BJ92" s="17" t="s">
        <v>81</v>
      </c>
      <c r="BK92" s="146">
        <f t="shared" si="9"/>
        <v>0</v>
      </c>
      <c r="BL92" s="17" t="s">
        <v>129</v>
      </c>
      <c r="BM92" s="145" t="s">
        <v>534</v>
      </c>
    </row>
    <row r="93" spans="1:65" s="2" customFormat="1" ht="49.15" customHeight="1">
      <c r="A93" s="29"/>
      <c r="B93" s="134"/>
      <c r="C93" s="135" t="s">
        <v>129</v>
      </c>
      <c r="D93" s="135" t="s">
        <v>124</v>
      </c>
      <c r="E93" s="136" t="s">
        <v>180</v>
      </c>
      <c r="F93" s="137" t="s">
        <v>181</v>
      </c>
      <c r="G93" s="138" t="s">
        <v>177</v>
      </c>
      <c r="H93" s="139">
        <v>3</v>
      </c>
      <c r="I93" s="140"/>
      <c r="J93" s="140">
        <f t="shared" si="0"/>
        <v>0</v>
      </c>
      <c r="K93" s="137" t="s">
        <v>128</v>
      </c>
      <c r="L93" s="30"/>
      <c r="M93" s="141" t="s">
        <v>3</v>
      </c>
      <c r="N93" s="142" t="s">
        <v>44</v>
      </c>
      <c r="O93" s="143">
        <v>0.58099999999999996</v>
      </c>
      <c r="P93" s="143">
        <f t="shared" si="1"/>
        <v>1.7429999999999999</v>
      </c>
      <c r="Q93" s="143">
        <v>3.6900000000000002E-2</v>
      </c>
      <c r="R93" s="143">
        <f t="shared" si="2"/>
        <v>0.11070000000000001</v>
      </c>
      <c r="S93" s="143">
        <v>0</v>
      </c>
      <c r="T93" s="144">
        <f t="shared" si="3"/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129</v>
      </c>
      <c r="AT93" s="145" t="s">
        <v>124</v>
      </c>
      <c r="AU93" s="145" t="s">
        <v>83</v>
      </c>
      <c r="AY93" s="17" t="s">
        <v>122</v>
      </c>
      <c r="BE93" s="146">
        <f t="shared" si="4"/>
        <v>0</v>
      </c>
      <c r="BF93" s="146">
        <f t="shared" si="5"/>
        <v>0</v>
      </c>
      <c r="BG93" s="146">
        <f t="shared" si="6"/>
        <v>0</v>
      </c>
      <c r="BH93" s="146">
        <f t="shared" si="7"/>
        <v>0</v>
      </c>
      <c r="BI93" s="146">
        <f t="shared" si="8"/>
        <v>0</v>
      </c>
      <c r="BJ93" s="17" t="s">
        <v>81</v>
      </c>
      <c r="BK93" s="146">
        <f t="shared" si="9"/>
        <v>0</v>
      </c>
      <c r="BL93" s="17" t="s">
        <v>129</v>
      </c>
      <c r="BM93" s="145" t="s">
        <v>535</v>
      </c>
    </row>
    <row r="94" spans="1:65" s="2" customFormat="1" ht="16.5" customHeight="1">
      <c r="A94" s="29"/>
      <c r="B94" s="134"/>
      <c r="C94" s="135">
        <v>4</v>
      </c>
      <c r="D94" s="135" t="s">
        <v>124</v>
      </c>
      <c r="E94" s="136" t="s">
        <v>198</v>
      </c>
      <c r="F94" s="137" t="s">
        <v>199</v>
      </c>
      <c r="G94" s="138" t="s">
        <v>127</v>
      </c>
      <c r="H94" s="139">
        <v>253.5</v>
      </c>
      <c r="I94" s="140"/>
      <c r="J94" s="140">
        <f t="shared" si="0"/>
        <v>0</v>
      </c>
      <c r="K94" s="137" t="s">
        <v>128</v>
      </c>
      <c r="L94" s="30"/>
      <c r="M94" s="141" t="s">
        <v>3</v>
      </c>
      <c r="N94" s="142" t="s">
        <v>44</v>
      </c>
      <c r="O94" s="143">
        <v>2.5999999999999999E-2</v>
      </c>
      <c r="P94" s="143">
        <f t="shared" si="1"/>
        <v>6.5909999999999993</v>
      </c>
      <c r="Q94" s="143">
        <v>0</v>
      </c>
      <c r="R94" s="143">
        <f t="shared" si="2"/>
        <v>0</v>
      </c>
      <c r="S94" s="143">
        <v>0</v>
      </c>
      <c r="T94" s="144">
        <f t="shared" si="3"/>
        <v>0</v>
      </c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R94" s="145" t="s">
        <v>129</v>
      </c>
      <c r="AT94" s="145" t="s">
        <v>124</v>
      </c>
      <c r="AU94" s="145" t="s">
        <v>83</v>
      </c>
      <c r="AY94" s="17" t="s">
        <v>122</v>
      </c>
      <c r="BE94" s="146">
        <f t="shared" si="4"/>
        <v>0</v>
      </c>
      <c r="BF94" s="146">
        <f t="shared" si="5"/>
        <v>0</v>
      </c>
      <c r="BG94" s="146">
        <f t="shared" si="6"/>
        <v>0</v>
      </c>
      <c r="BH94" s="146">
        <f t="shared" si="7"/>
        <v>0</v>
      </c>
      <c r="BI94" s="146">
        <f t="shared" si="8"/>
        <v>0</v>
      </c>
      <c r="BJ94" s="17" t="s">
        <v>81</v>
      </c>
      <c r="BK94" s="146">
        <f t="shared" si="9"/>
        <v>0</v>
      </c>
      <c r="BL94" s="17" t="s">
        <v>129</v>
      </c>
      <c r="BM94" s="145" t="s">
        <v>536</v>
      </c>
    </row>
    <row r="95" spans="1:65" s="13" customFormat="1">
      <c r="B95" s="147"/>
      <c r="D95" s="148" t="s">
        <v>131</v>
      </c>
      <c r="E95" s="149" t="s">
        <v>3</v>
      </c>
      <c r="F95" s="150" t="s">
        <v>537</v>
      </c>
      <c r="H95" s="151">
        <v>253.5</v>
      </c>
      <c r="L95" s="147"/>
      <c r="M95" s="152"/>
      <c r="N95" s="153"/>
      <c r="O95" s="153"/>
      <c r="P95" s="153"/>
      <c r="Q95" s="153"/>
      <c r="R95" s="153"/>
      <c r="S95" s="153"/>
      <c r="T95" s="154"/>
      <c r="AT95" s="149" t="s">
        <v>131</v>
      </c>
      <c r="AU95" s="149" t="s">
        <v>83</v>
      </c>
      <c r="AV95" s="13" t="s">
        <v>83</v>
      </c>
      <c r="AW95" s="13" t="s">
        <v>33</v>
      </c>
      <c r="AX95" s="13" t="s">
        <v>81</v>
      </c>
      <c r="AY95" s="149" t="s">
        <v>122</v>
      </c>
    </row>
    <row r="96" spans="1:65" s="2" customFormat="1" ht="24.2" customHeight="1">
      <c r="A96" s="29"/>
      <c r="B96" s="134"/>
      <c r="C96" s="135">
        <v>5</v>
      </c>
      <c r="D96" s="135" t="s">
        <v>124</v>
      </c>
      <c r="E96" s="136" t="s">
        <v>538</v>
      </c>
      <c r="F96" s="137" t="s">
        <v>539</v>
      </c>
      <c r="G96" s="138" t="s">
        <v>204</v>
      </c>
      <c r="H96" s="139">
        <v>55.77</v>
      </c>
      <c r="I96" s="140"/>
      <c r="J96" s="140">
        <f>ROUND(I96*H96,2)</f>
        <v>0</v>
      </c>
      <c r="K96" s="137" t="s">
        <v>128</v>
      </c>
      <c r="L96" s="30"/>
      <c r="M96" s="141" t="s">
        <v>3</v>
      </c>
      <c r="N96" s="142" t="s">
        <v>44</v>
      </c>
      <c r="O96" s="143">
        <v>0.54500000000000004</v>
      </c>
      <c r="P96" s="143">
        <f>O96*H96</f>
        <v>30.394650000000002</v>
      </c>
      <c r="Q96" s="143">
        <v>0</v>
      </c>
      <c r="R96" s="143">
        <f>Q96*H96</f>
        <v>0</v>
      </c>
      <c r="S96" s="143">
        <v>0</v>
      </c>
      <c r="T96" s="144">
        <f>S96*H96</f>
        <v>0</v>
      </c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R96" s="145" t="s">
        <v>129</v>
      </c>
      <c r="AT96" s="145" t="s">
        <v>124</v>
      </c>
      <c r="AU96" s="145" t="s">
        <v>83</v>
      </c>
      <c r="AY96" s="17" t="s">
        <v>122</v>
      </c>
      <c r="BE96" s="146">
        <f>IF(N96="základní",J96,0)</f>
        <v>0</v>
      </c>
      <c r="BF96" s="146">
        <f>IF(N96="snížená",J96,0)</f>
        <v>0</v>
      </c>
      <c r="BG96" s="146">
        <f>IF(N96="zákl. přenesená",J96,0)</f>
        <v>0</v>
      </c>
      <c r="BH96" s="146">
        <f>IF(N96="sníž. přenesená",J96,0)</f>
        <v>0</v>
      </c>
      <c r="BI96" s="146">
        <f>IF(N96="nulová",J96,0)</f>
        <v>0</v>
      </c>
      <c r="BJ96" s="17" t="s">
        <v>81</v>
      </c>
      <c r="BK96" s="146">
        <f>ROUND(I96*H96,2)</f>
        <v>0</v>
      </c>
      <c r="BL96" s="17" t="s">
        <v>129</v>
      </c>
      <c r="BM96" s="145" t="s">
        <v>540</v>
      </c>
    </row>
    <row r="97" spans="1:65" s="13" customFormat="1">
      <c r="B97" s="147"/>
      <c r="D97" s="148" t="s">
        <v>131</v>
      </c>
      <c r="E97" s="149" t="s">
        <v>3</v>
      </c>
      <c r="F97" s="150" t="s">
        <v>541</v>
      </c>
      <c r="H97" s="151">
        <v>557.70000000000005</v>
      </c>
      <c r="L97" s="147"/>
      <c r="M97" s="152"/>
      <c r="N97" s="153"/>
      <c r="O97" s="153"/>
      <c r="P97" s="153"/>
      <c r="Q97" s="153"/>
      <c r="R97" s="153"/>
      <c r="S97" s="153"/>
      <c r="T97" s="154"/>
      <c r="AT97" s="149" t="s">
        <v>131</v>
      </c>
      <c r="AU97" s="149" t="s">
        <v>83</v>
      </c>
      <c r="AV97" s="13" t="s">
        <v>83</v>
      </c>
      <c r="AW97" s="13" t="s">
        <v>33</v>
      </c>
      <c r="AX97" s="13" t="s">
        <v>81</v>
      </c>
      <c r="AY97" s="149" t="s">
        <v>122</v>
      </c>
    </row>
    <row r="98" spans="1:65" s="13" customFormat="1">
      <c r="B98" s="147"/>
      <c r="D98" s="148" t="s">
        <v>131</v>
      </c>
      <c r="F98" s="150" t="s">
        <v>542</v>
      </c>
      <c r="H98" s="151">
        <v>55.77</v>
      </c>
      <c r="L98" s="147"/>
      <c r="M98" s="152"/>
      <c r="N98" s="153"/>
      <c r="O98" s="153"/>
      <c r="P98" s="153"/>
      <c r="Q98" s="153"/>
      <c r="R98" s="153"/>
      <c r="S98" s="153"/>
      <c r="T98" s="154"/>
      <c r="AT98" s="149" t="s">
        <v>131</v>
      </c>
      <c r="AU98" s="149" t="s">
        <v>83</v>
      </c>
      <c r="AV98" s="13" t="s">
        <v>83</v>
      </c>
      <c r="AW98" s="13" t="s">
        <v>4</v>
      </c>
      <c r="AX98" s="13" t="s">
        <v>81</v>
      </c>
      <c r="AY98" s="149" t="s">
        <v>122</v>
      </c>
    </row>
    <row r="99" spans="1:65" s="2" customFormat="1" ht="24.2" customHeight="1">
      <c r="A99" s="29"/>
      <c r="B99" s="134"/>
      <c r="C99" s="135">
        <v>6</v>
      </c>
      <c r="D99" s="135" t="s">
        <v>124</v>
      </c>
      <c r="E99" s="136" t="s">
        <v>543</v>
      </c>
      <c r="F99" s="137" t="s">
        <v>544</v>
      </c>
      <c r="G99" s="138" t="s">
        <v>204</v>
      </c>
      <c r="H99" s="139">
        <v>258.85000000000002</v>
      </c>
      <c r="I99" s="140"/>
      <c r="J99" s="140">
        <f>ROUND(I99*H99,2)</f>
        <v>0</v>
      </c>
      <c r="K99" s="137" t="s">
        <v>128</v>
      </c>
      <c r="L99" s="30"/>
      <c r="M99" s="141" t="s">
        <v>3</v>
      </c>
      <c r="N99" s="142" t="s">
        <v>44</v>
      </c>
      <c r="O99" s="143">
        <v>0.72</v>
      </c>
      <c r="P99" s="143">
        <f>O99*H99</f>
        <v>186.37200000000001</v>
      </c>
      <c r="Q99" s="143">
        <v>0</v>
      </c>
      <c r="R99" s="143">
        <f>Q99*H99</f>
        <v>0</v>
      </c>
      <c r="S99" s="143">
        <v>0</v>
      </c>
      <c r="T99" s="144">
        <f>S99*H99</f>
        <v>0</v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R99" s="145" t="s">
        <v>129</v>
      </c>
      <c r="AT99" s="145" t="s">
        <v>124</v>
      </c>
      <c r="AU99" s="145" t="s">
        <v>83</v>
      </c>
      <c r="AY99" s="17" t="s">
        <v>122</v>
      </c>
      <c r="BE99" s="146">
        <f>IF(N99="základní",J99,0)</f>
        <v>0</v>
      </c>
      <c r="BF99" s="146">
        <f>IF(N99="snížená",J99,0)</f>
        <v>0</v>
      </c>
      <c r="BG99" s="146">
        <f>IF(N99="zákl. přenesená",J99,0)</f>
        <v>0</v>
      </c>
      <c r="BH99" s="146">
        <f>IF(N99="sníž. přenesená",J99,0)</f>
        <v>0</v>
      </c>
      <c r="BI99" s="146">
        <f>IF(N99="nulová",J99,0)</f>
        <v>0</v>
      </c>
      <c r="BJ99" s="17" t="s">
        <v>81</v>
      </c>
      <c r="BK99" s="146">
        <f>ROUND(I99*H99,2)</f>
        <v>0</v>
      </c>
      <c r="BL99" s="17" t="s">
        <v>129</v>
      </c>
      <c r="BM99" s="145" t="s">
        <v>545</v>
      </c>
    </row>
    <row r="100" spans="1:65" s="13" customFormat="1">
      <c r="B100" s="147"/>
      <c r="D100" s="148" t="s">
        <v>131</v>
      </c>
      <c r="F100" s="150" t="s">
        <v>546</v>
      </c>
      <c r="H100" s="151">
        <v>278.85000000000002</v>
      </c>
      <c r="L100" s="147"/>
      <c r="M100" s="152"/>
      <c r="N100" s="153"/>
      <c r="O100" s="153"/>
      <c r="P100" s="153"/>
      <c r="Q100" s="153"/>
      <c r="R100" s="153"/>
      <c r="S100" s="153"/>
      <c r="T100" s="154"/>
      <c r="AT100" s="149" t="s">
        <v>131</v>
      </c>
      <c r="AU100" s="149" t="s">
        <v>83</v>
      </c>
      <c r="AV100" s="13" t="s">
        <v>83</v>
      </c>
      <c r="AW100" s="13" t="s">
        <v>4</v>
      </c>
      <c r="AX100" s="13" t="s">
        <v>81</v>
      </c>
      <c r="AY100" s="149" t="s">
        <v>122</v>
      </c>
    </row>
    <row r="101" spans="1:65" s="2" customFormat="1" ht="24.2" customHeight="1">
      <c r="A101" s="29"/>
      <c r="B101" s="134"/>
      <c r="C101" s="135">
        <v>7</v>
      </c>
      <c r="D101" s="135" t="s">
        <v>124</v>
      </c>
      <c r="E101" s="136" t="s">
        <v>547</v>
      </c>
      <c r="F101" s="137" t="s">
        <v>548</v>
      </c>
      <c r="G101" s="138" t="s">
        <v>204</v>
      </c>
      <c r="H101" s="139">
        <v>185.19499999999999</v>
      </c>
      <c r="I101" s="140"/>
      <c r="J101" s="140">
        <f>ROUND(I101*H101,2)</f>
        <v>0</v>
      </c>
      <c r="K101" s="137" t="s">
        <v>128</v>
      </c>
      <c r="L101" s="30"/>
      <c r="M101" s="141" t="s">
        <v>3</v>
      </c>
      <c r="N101" s="142" t="s">
        <v>44</v>
      </c>
      <c r="O101" s="143">
        <v>0.97399999999999998</v>
      </c>
      <c r="P101" s="143">
        <f>O101*H101</f>
        <v>180.37993</v>
      </c>
      <c r="Q101" s="143">
        <v>0</v>
      </c>
      <c r="R101" s="143">
        <f>Q101*H101</f>
        <v>0</v>
      </c>
      <c r="S101" s="143">
        <v>0</v>
      </c>
      <c r="T101" s="144">
        <f>S101*H101</f>
        <v>0</v>
      </c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R101" s="145" t="s">
        <v>129</v>
      </c>
      <c r="AT101" s="145" t="s">
        <v>124</v>
      </c>
      <c r="AU101" s="145" t="s">
        <v>83</v>
      </c>
      <c r="AY101" s="17" t="s">
        <v>122</v>
      </c>
      <c r="BE101" s="146">
        <f>IF(N101="základní",J101,0)</f>
        <v>0</v>
      </c>
      <c r="BF101" s="146">
        <f>IF(N101="snížená",J101,0)</f>
        <v>0</v>
      </c>
      <c r="BG101" s="146">
        <f>IF(N101="zákl. přenesená",J101,0)</f>
        <v>0</v>
      </c>
      <c r="BH101" s="146">
        <f>IF(N101="sníž. přenesená",J101,0)</f>
        <v>0</v>
      </c>
      <c r="BI101" s="146">
        <f>IF(N101="nulová",J101,0)</f>
        <v>0</v>
      </c>
      <c r="BJ101" s="17" t="s">
        <v>81</v>
      </c>
      <c r="BK101" s="146">
        <f>ROUND(I101*H101,2)</f>
        <v>0</v>
      </c>
      <c r="BL101" s="17" t="s">
        <v>129</v>
      </c>
      <c r="BM101" s="145" t="s">
        <v>549</v>
      </c>
    </row>
    <row r="102" spans="1:65" s="13" customFormat="1">
      <c r="B102" s="147"/>
      <c r="D102" s="148" t="s">
        <v>131</v>
      </c>
      <c r="F102" s="150" t="s">
        <v>550</v>
      </c>
      <c r="H102" s="151">
        <v>195.19499999999999</v>
      </c>
      <c r="L102" s="147"/>
      <c r="M102" s="152"/>
      <c r="N102" s="153"/>
      <c r="O102" s="153"/>
      <c r="P102" s="153"/>
      <c r="Q102" s="153"/>
      <c r="R102" s="153"/>
      <c r="S102" s="153"/>
      <c r="T102" s="154"/>
      <c r="AT102" s="149" t="s">
        <v>131</v>
      </c>
      <c r="AU102" s="149" t="s">
        <v>83</v>
      </c>
      <c r="AV102" s="13" t="s">
        <v>83</v>
      </c>
      <c r="AW102" s="13" t="s">
        <v>4</v>
      </c>
      <c r="AX102" s="13" t="s">
        <v>81</v>
      </c>
      <c r="AY102" s="149" t="s">
        <v>122</v>
      </c>
    </row>
    <row r="103" spans="1:65" s="2" customFormat="1" ht="24.2" customHeight="1">
      <c r="A103" s="29"/>
      <c r="B103" s="134"/>
      <c r="C103" s="135">
        <v>8</v>
      </c>
      <c r="D103" s="135" t="s">
        <v>124</v>
      </c>
      <c r="E103" s="136" t="s">
        <v>551</v>
      </c>
      <c r="F103" s="137" t="s">
        <v>552</v>
      </c>
      <c r="G103" s="138" t="s">
        <v>204</v>
      </c>
      <c r="H103" s="139">
        <v>27.885000000000002</v>
      </c>
      <c r="I103" s="140"/>
      <c r="J103" s="140">
        <f>ROUND(I103*H103,2)</f>
        <v>0</v>
      </c>
      <c r="K103" s="137" t="s">
        <v>128</v>
      </c>
      <c r="L103" s="30"/>
      <c r="M103" s="141" t="s">
        <v>3</v>
      </c>
      <c r="N103" s="142" t="s">
        <v>44</v>
      </c>
      <c r="O103" s="143">
        <v>2.2450000000000001</v>
      </c>
      <c r="P103" s="143">
        <f>O103*H103</f>
        <v>62.601825000000005</v>
      </c>
      <c r="Q103" s="143">
        <v>0</v>
      </c>
      <c r="R103" s="143">
        <f>Q103*H103</f>
        <v>0</v>
      </c>
      <c r="S103" s="143">
        <v>0</v>
      </c>
      <c r="T103" s="144">
        <f>S103*H103</f>
        <v>0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R103" s="145" t="s">
        <v>129</v>
      </c>
      <c r="AT103" s="145" t="s">
        <v>124</v>
      </c>
      <c r="AU103" s="145" t="s">
        <v>83</v>
      </c>
      <c r="AY103" s="17" t="s">
        <v>122</v>
      </c>
      <c r="BE103" s="146">
        <f>IF(N103="základní",J103,0)</f>
        <v>0</v>
      </c>
      <c r="BF103" s="146">
        <f>IF(N103="snížená",J103,0)</f>
        <v>0</v>
      </c>
      <c r="BG103" s="146">
        <f>IF(N103="zákl. přenesená",J103,0)</f>
        <v>0</v>
      </c>
      <c r="BH103" s="146">
        <f>IF(N103="sníž. přenesená",J103,0)</f>
        <v>0</v>
      </c>
      <c r="BI103" s="146">
        <f>IF(N103="nulová",J103,0)</f>
        <v>0</v>
      </c>
      <c r="BJ103" s="17" t="s">
        <v>81</v>
      </c>
      <c r="BK103" s="146">
        <f>ROUND(I103*H103,2)</f>
        <v>0</v>
      </c>
      <c r="BL103" s="17" t="s">
        <v>129</v>
      </c>
      <c r="BM103" s="145" t="s">
        <v>553</v>
      </c>
    </row>
    <row r="104" spans="1:65" s="13" customFormat="1">
      <c r="B104" s="147"/>
      <c r="D104" s="148" t="s">
        <v>131</v>
      </c>
      <c r="F104" s="150" t="s">
        <v>554</v>
      </c>
      <c r="H104" s="151">
        <v>27.885000000000002</v>
      </c>
      <c r="L104" s="147"/>
      <c r="M104" s="152"/>
      <c r="N104" s="153"/>
      <c r="O104" s="153"/>
      <c r="P104" s="153"/>
      <c r="Q104" s="153"/>
      <c r="R104" s="153"/>
      <c r="S104" s="153"/>
      <c r="T104" s="154"/>
      <c r="AT104" s="149" t="s">
        <v>131</v>
      </c>
      <c r="AU104" s="149" t="s">
        <v>83</v>
      </c>
      <c r="AV104" s="13" t="s">
        <v>83</v>
      </c>
      <c r="AW104" s="13" t="s">
        <v>4</v>
      </c>
      <c r="AX104" s="13" t="s">
        <v>81</v>
      </c>
      <c r="AY104" s="149" t="s">
        <v>122</v>
      </c>
    </row>
    <row r="105" spans="1:65" s="2" customFormat="1" ht="24.2" customHeight="1">
      <c r="A105" s="29"/>
      <c r="B105" s="134"/>
      <c r="C105" s="135">
        <v>9</v>
      </c>
      <c r="D105" s="135" t="s">
        <v>124</v>
      </c>
      <c r="E105" s="136" t="s">
        <v>238</v>
      </c>
      <c r="F105" s="137" t="s">
        <v>239</v>
      </c>
      <c r="G105" s="138" t="s">
        <v>204</v>
      </c>
      <c r="H105" s="139">
        <v>6.75</v>
      </c>
      <c r="I105" s="140"/>
      <c r="J105" s="140">
        <f>ROUND(I105*H105,2)</f>
        <v>0</v>
      </c>
      <c r="K105" s="137" t="s">
        <v>128</v>
      </c>
      <c r="L105" s="30"/>
      <c r="M105" s="141" t="s">
        <v>3</v>
      </c>
      <c r="N105" s="142" t="s">
        <v>44</v>
      </c>
      <c r="O105" s="143">
        <v>1.7629999999999999</v>
      </c>
      <c r="P105" s="143">
        <f>O105*H105</f>
        <v>11.90025</v>
      </c>
      <c r="Q105" s="143">
        <v>0</v>
      </c>
      <c r="R105" s="143">
        <f>Q105*H105</f>
        <v>0</v>
      </c>
      <c r="S105" s="143">
        <v>0</v>
      </c>
      <c r="T105" s="144">
        <f>S105*H105</f>
        <v>0</v>
      </c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R105" s="145" t="s">
        <v>129</v>
      </c>
      <c r="AT105" s="145" t="s">
        <v>124</v>
      </c>
      <c r="AU105" s="145" t="s">
        <v>83</v>
      </c>
      <c r="AY105" s="17" t="s">
        <v>122</v>
      </c>
      <c r="BE105" s="146">
        <f>IF(N105="základní",J105,0)</f>
        <v>0</v>
      </c>
      <c r="BF105" s="146">
        <f>IF(N105="snížená",J105,0)</f>
        <v>0</v>
      </c>
      <c r="BG105" s="146">
        <f>IF(N105="zákl. přenesená",J105,0)</f>
        <v>0</v>
      </c>
      <c r="BH105" s="146">
        <f>IF(N105="sníž. přenesená",J105,0)</f>
        <v>0</v>
      </c>
      <c r="BI105" s="146">
        <f>IF(N105="nulová",J105,0)</f>
        <v>0</v>
      </c>
      <c r="BJ105" s="17" t="s">
        <v>81</v>
      </c>
      <c r="BK105" s="146">
        <f>ROUND(I105*H105,2)</f>
        <v>0</v>
      </c>
      <c r="BL105" s="17" t="s">
        <v>129</v>
      </c>
      <c r="BM105" s="145" t="s">
        <v>555</v>
      </c>
    </row>
    <row r="106" spans="1:65" s="13" customFormat="1">
      <c r="B106" s="147"/>
      <c r="D106" s="148" t="s">
        <v>131</v>
      </c>
      <c r="E106" s="149" t="s">
        <v>3</v>
      </c>
      <c r="F106" s="150" t="s">
        <v>556</v>
      </c>
      <c r="H106" s="151">
        <v>6.75</v>
      </c>
      <c r="L106" s="147"/>
      <c r="M106" s="152"/>
      <c r="N106" s="153"/>
      <c r="O106" s="153"/>
      <c r="P106" s="153"/>
      <c r="Q106" s="153"/>
      <c r="R106" s="153"/>
      <c r="S106" s="153"/>
      <c r="T106" s="154"/>
      <c r="AT106" s="149" t="s">
        <v>131</v>
      </c>
      <c r="AU106" s="149" t="s">
        <v>83</v>
      </c>
      <c r="AV106" s="13" t="s">
        <v>83</v>
      </c>
      <c r="AW106" s="13" t="s">
        <v>33</v>
      </c>
      <c r="AX106" s="13" t="s">
        <v>81</v>
      </c>
      <c r="AY106" s="149" t="s">
        <v>122</v>
      </c>
    </row>
    <row r="107" spans="1:65" s="2" customFormat="1" ht="21.75" customHeight="1">
      <c r="A107" s="29"/>
      <c r="B107" s="134"/>
      <c r="C107" s="135">
        <v>10</v>
      </c>
      <c r="D107" s="135" t="s">
        <v>124</v>
      </c>
      <c r="E107" s="136" t="s">
        <v>557</v>
      </c>
      <c r="F107" s="137" t="s">
        <v>558</v>
      </c>
      <c r="G107" s="138" t="s">
        <v>127</v>
      </c>
      <c r="H107" s="139">
        <v>688</v>
      </c>
      <c r="I107" s="140"/>
      <c r="J107" s="140">
        <f>ROUND(I107*H107,2)</f>
        <v>0</v>
      </c>
      <c r="K107" s="137" t="s">
        <v>128</v>
      </c>
      <c r="L107" s="30"/>
      <c r="M107" s="141" t="s">
        <v>3</v>
      </c>
      <c r="N107" s="142" t="s">
        <v>44</v>
      </c>
      <c r="O107" s="143">
        <v>0.23599999999999999</v>
      </c>
      <c r="P107" s="143">
        <f>O107*H107</f>
        <v>162.36799999999999</v>
      </c>
      <c r="Q107" s="143">
        <v>8.4000000000000003E-4</v>
      </c>
      <c r="R107" s="143">
        <f>Q107*H107</f>
        <v>0.57791999999999999</v>
      </c>
      <c r="S107" s="143">
        <v>0</v>
      </c>
      <c r="T107" s="144">
        <f>S107*H107</f>
        <v>0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R107" s="145" t="s">
        <v>129</v>
      </c>
      <c r="AT107" s="145" t="s">
        <v>124</v>
      </c>
      <c r="AU107" s="145" t="s">
        <v>83</v>
      </c>
      <c r="AY107" s="17" t="s">
        <v>122</v>
      </c>
      <c r="BE107" s="146">
        <f>IF(N107="základní",J107,0)</f>
        <v>0</v>
      </c>
      <c r="BF107" s="146">
        <f>IF(N107="snížená",J107,0)</f>
        <v>0</v>
      </c>
      <c r="BG107" s="146">
        <f>IF(N107="zákl. přenesená",J107,0)</f>
        <v>0</v>
      </c>
      <c r="BH107" s="146">
        <f>IF(N107="sníž. přenesená",J107,0)</f>
        <v>0</v>
      </c>
      <c r="BI107" s="146">
        <f>IF(N107="nulová",J107,0)</f>
        <v>0</v>
      </c>
      <c r="BJ107" s="17" t="s">
        <v>81</v>
      </c>
      <c r="BK107" s="146">
        <f>ROUND(I107*H107,2)</f>
        <v>0</v>
      </c>
      <c r="BL107" s="17" t="s">
        <v>129</v>
      </c>
      <c r="BM107" s="145" t="s">
        <v>559</v>
      </c>
    </row>
    <row r="108" spans="1:65" s="13" customFormat="1">
      <c r="B108" s="147"/>
      <c r="D108" s="148" t="s">
        <v>131</v>
      </c>
      <c r="E108" s="149" t="s">
        <v>3</v>
      </c>
      <c r="F108" s="150" t="s">
        <v>560</v>
      </c>
      <c r="H108" s="151">
        <v>688</v>
      </c>
      <c r="L108" s="147"/>
      <c r="M108" s="152"/>
      <c r="N108" s="153"/>
      <c r="O108" s="153"/>
      <c r="P108" s="153"/>
      <c r="Q108" s="153"/>
      <c r="R108" s="153"/>
      <c r="S108" s="153"/>
      <c r="T108" s="154"/>
      <c r="AT108" s="149" t="s">
        <v>131</v>
      </c>
      <c r="AU108" s="149" t="s">
        <v>83</v>
      </c>
      <c r="AV108" s="13" t="s">
        <v>83</v>
      </c>
      <c r="AW108" s="13" t="s">
        <v>33</v>
      </c>
      <c r="AX108" s="13" t="s">
        <v>81</v>
      </c>
      <c r="AY108" s="149" t="s">
        <v>122</v>
      </c>
    </row>
    <row r="109" spans="1:65" s="2" customFormat="1" ht="24.2" customHeight="1">
      <c r="A109" s="29"/>
      <c r="B109" s="134"/>
      <c r="C109" s="135">
        <v>11</v>
      </c>
      <c r="D109" s="135" t="s">
        <v>124</v>
      </c>
      <c r="E109" s="136" t="s">
        <v>561</v>
      </c>
      <c r="F109" s="137" t="s">
        <v>562</v>
      </c>
      <c r="G109" s="138" t="s">
        <v>127</v>
      </c>
      <c r="H109" s="139">
        <v>688</v>
      </c>
      <c r="I109" s="140"/>
      <c r="J109" s="140">
        <f>ROUND(I109*H109,2)</f>
        <v>0</v>
      </c>
      <c r="K109" s="137" t="s">
        <v>128</v>
      </c>
      <c r="L109" s="30"/>
      <c r="M109" s="141" t="s">
        <v>3</v>
      </c>
      <c r="N109" s="142" t="s">
        <v>44</v>
      </c>
      <c r="O109" s="143">
        <v>0.216</v>
      </c>
      <c r="P109" s="143">
        <f>O109*H109</f>
        <v>148.608</v>
      </c>
      <c r="Q109" s="143">
        <v>0</v>
      </c>
      <c r="R109" s="143">
        <f>Q109*H109</f>
        <v>0</v>
      </c>
      <c r="S109" s="143">
        <v>0</v>
      </c>
      <c r="T109" s="144">
        <f>S109*H109</f>
        <v>0</v>
      </c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R109" s="145" t="s">
        <v>129</v>
      </c>
      <c r="AT109" s="145" t="s">
        <v>124</v>
      </c>
      <c r="AU109" s="145" t="s">
        <v>83</v>
      </c>
      <c r="AY109" s="17" t="s">
        <v>122</v>
      </c>
      <c r="BE109" s="146">
        <f>IF(N109="základní",J109,0)</f>
        <v>0</v>
      </c>
      <c r="BF109" s="146">
        <f>IF(N109="snížená",J109,0)</f>
        <v>0</v>
      </c>
      <c r="BG109" s="146">
        <f>IF(N109="zákl. přenesená",J109,0)</f>
        <v>0</v>
      </c>
      <c r="BH109" s="146">
        <f>IF(N109="sníž. přenesená",J109,0)</f>
        <v>0</v>
      </c>
      <c r="BI109" s="146">
        <f>IF(N109="nulová",J109,0)</f>
        <v>0</v>
      </c>
      <c r="BJ109" s="17" t="s">
        <v>81</v>
      </c>
      <c r="BK109" s="146">
        <f>ROUND(I109*H109,2)</f>
        <v>0</v>
      </c>
      <c r="BL109" s="17" t="s">
        <v>129</v>
      </c>
      <c r="BM109" s="145" t="s">
        <v>563</v>
      </c>
    </row>
    <row r="110" spans="1:65" s="2" customFormat="1" ht="37.9" customHeight="1">
      <c r="A110" s="29"/>
      <c r="B110" s="134"/>
      <c r="C110" s="135">
        <v>12</v>
      </c>
      <c r="D110" s="135" t="s">
        <v>124</v>
      </c>
      <c r="E110" s="136" t="s">
        <v>255</v>
      </c>
      <c r="F110" s="137" t="s">
        <v>256</v>
      </c>
      <c r="G110" s="138" t="s">
        <v>204</v>
      </c>
      <c r="H110" s="139">
        <v>179.11600000000001</v>
      </c>
      <c r="I110" s="140"/>
      <c r="J110" s="140">
        <f>ROUND(I110*H110,2)</f>
        <v>0</v>
      </c>
      <c r="K110" s="137" t="s">
        <v>128</v>
      </c>
      <c r="L110" s="30"/>
      <c r="M110" s="141" t="s">
        <v>3</v>
      </c>
      <c r="N110" s="142" t="s">
        <v>44</v>
      </c>
      <c r="O110" s="143">
        <v>8.6999999999999994E-2</v>
      </c>
      <c r="P110" s="143">
        <f>O110*H110</f>
        <v>15.583092000000001</v>
      </c>
      <c r="Q110" s="143">
        <v>0</v>
      </c>
      <c r="R110" s="143">
        <f>Q110*H110</f>
        <v>0</v>
      </c>
      <c r="S110" s="143">
        <v>0</v>
      </c>
      <c r="T110" s="144">
        <f>S110*H110</f>
        <v>0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R110" s="145" t="s">
        <v>129</v>
      </c>
      <c r="AT110" s="145" t="s">
        <v>124</v>
      </c>
      <c r="AU110" s="145" t="s">
        <v>83</v>
      </c>
      <c r="AY110" s="17" t="s">
        <v>122</v>
      </c>
      <c r="BE110" s="146">
        <f>IF(N110="základní",J110,0)</f>
        <v>0</v>
      </c>
      <c r="BF110" s="146">
        <f>IF(N110="snížená",J110,0)</f>
        <v>0</v>
      </c>
      <c r="BG110" s="146">
        <f>IF(N110="zákl. přenesená",J110,0)</f>
        <v>0</v>
      </c>
      <c r="BH110" s="146">
        <f>IF(N110="sníž. přenesená",J110,0)</f>
        <v>0</v>
      </c>
      <c r="BI110" s="146">
        <f>IF(N110="nulová",J110,0)</f>
        <v>0</v>
      </c>
      <c r="BJ110" s="17" t="s">
        <v>81</v>
      </c>
      <c r="BK110" s="146">
        <f>ROUND(I110*H110,2)</f>
        <v>0</v>
      </c>
      <c r="BL110" s="17" t="s">
        <v>129</v>
      </c>
      <c r="BM110" s="145" t="s">
        <v>564</v>
      </c>
    </row>
    <row r="111" spans="1:65" s="13" customFormat="1">
      <c r="B111" s="147"/>
      <c r="D111" s="148" t="s">
        <v>131</v>
      </c>
      <c r="E111" s="149" t="s">
        <v>3</v>
      </c>
      <c r="F111" s="150" t="s">
        <v>565</v>
      </c>
      <c r="H111" s="151">
        <v>402.19600000000003</v>
      </c>
      <c r="L111" s="147"/>
      <c r="M111" s="152"/>
      <c r="N111" s="153"/>
      <c r="O111" s="153"/>
      <c r="P111" s="153"/>
      <c r="Q111" s="153"/>
      <c r="R111" s="153"/>
      <c r="S111" s="153"/>
      <c r="T111" s="154"/>
      <c r="AT111" s="149" t="s">
        <v>131</v>
      </c>
      <c r="AU111" s="149" t="s">
        <v>83</v>
      </c>
      <c r="AV111" s="13" t="s">
        <v>83</v>
      </c>
      <c r="AW111" s="13" t="s">
        <v>33</v>
      </c>
      <c r="AX111" s="13" t="s">
        <v>73</v>
      </c>
      <c r="AY111" s="149" t="s">
        <v>122</v>
      </c>
    </row>
    <row r="112" spans="1:65" s="13" customFormat="1">
      <c r="B112" s="147"/>
      <c r="D112" s="148" t="s">
        <v>131</v>
      </c>
      <c r="E112" s="149" t="s">
        <v>3</v>
      </c>
      <c r="F112" s="150" t="s">
        <v>566</v>
      </c>
      <c r="H112" s="151">
        <v>-223.08</v>
      </c>
      <c r="L112" s="147"/>
      <c r="M112" s="152"/>
      <c r="N112" s="153"/>
      <c r="O112" s="153"/>
      <c r="P112" s="153"/>
      <c r="Q112" s="153"/>
      <c r="R112" s="153"/>
      <c r="S112" s="153"/>
      <c r="T112" s="154"/>
      <c r="AT112" s="149" t="s">
        <v>131</v>
      </c>
      <c r="AU112" s="149" t="s">
        <v>83</v>
      </c>
      <c r="AV112" s="13" t="s">
        <v>83</v>
      </c>
      <c r="AW112" s="13" t="s">
        <v>33</v>
      </c>
      <c r="AX112" s="13" t="s">
        <v>73</v>
      </c>
      <c r="AY112" s="149" t="s">
        <v>122</v>
      </c>
    </row>
    <row r="113" spans="1:65" s="14" customFormat="1">
      <c r="B113" s="155"/>
      <c r="D113" s="148" t="s">
        <v>131</v>
      </c>
      <c r="E113" s="156" t="s">
        <v>3</v>
      </c>
      <c r="F113" s="157" t="s">
        <v>260</v>
      </c>
      <c r="H113" s="158">
        <v>179.11600000000001</v>
      </c>
      <c r="L113" s="155"/>
      <c r="M113" s="159"/>
      <c r="N113" s="160"/>
      <c r="O113" s="160"/>
      <c r="P113" s="160"/>
      <c r="Q113" s="160"/>
      <c r="R113" s="160"/>
      <c r="S113" s="160"/>
      <c r="T113" s="161"/>
      <c r="AT113" s="156" t="s">
        <v>131</v>
      </c>
      <c r="AU113" s="156" t="s">
        <v>83</v>
      </c>
      <c r="AV113" s="14" t="s">
        <v>129</v>
      </c>
      <c r="AW113" s="14" t="s">
        <v>33</v>
      </c>
      <c r="AX113" s="14" t="s">
        <v>81</v>
      </c>
      <c r="AY113" s="156" t="s">
        <v>122</v>
      </c>
    </row>
    <row r="114" spans="1:65" s="2" customFormat="1" ht="37.9" customHeight="1">
      <c r="A114" s="29"/>
      <c r="B114" s="134"/>
      <c r="C114" s="135">
        <v>13</v>
      </c>
      <c r="D114" s="135" t="s">
        <v>124</v>
      </c>
      <c r="E114" s="136" t="s">
        <v>261</v>
      </c>
      <c r="F114" s="137" t="s">
        <v>262</v>
      </c>
      <c r="G114" s="138" t="s">
        <v>204</v>
      </c>
      <c r="H114" s="139">
        <v>179.11600000000001</v>
      </c>
      <c r="I114" s="140"/>
      <c r="J114" s="140">
        <f>ROUND(I114*H114,2)</f>
        <v>0</v>
      </c>
      <c r="K114" s="137" t="s">
        <v>128</v>
      </c>
      <c r="L114" s="30"/>
      <c r="M114" s="141" t="s">
        <v>3</v>
      </c>
      <c r="N114" s="142" t="s">
        <v>44</v>
      </c>
      <c r="O114" s="143">
        <v>5.0000000000000001E-3</v>
      </c>
      <c r="P114" s="143">
        <f>O114*H114</f>
        <v>0.89558000000000004</v>
      </c>
      <c r="Q114" s="143">
        <v>0</v>
      </c>
      <c r="R114" s="143">
        <f>Q114*H114</f>
        <v>0</v>
      </c>
      <c r="S114" s="143">
        <v>0</v>
      </c>
      <c r="T114" s="144">
        <f>S114*H114</f>
        <v>0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R114" s="145" t="s">
        <v>129</v>
      </c>
      <c r="AT114" s="145" t="s">
        <v>124</v>
      </c>
      <c r="AU114" s="145" t="s">
        <v>83</v>
      </c>
      <c r="AY114" s="17" t="s">
        <v>122</v>
      </c>
      <c r="BE114" s="146">
        <f>IF(N114="základní",J114,0)</f>
        <v>0</v>
      </c>
      <c r="BF114" s="146">
        <f>IF(N114="snížená",J114,0)</f>
        <v>0</v>
      </c>
      <c r="BG114" s="146">
        <f>IF(N114="zákl. přenesená",J114,0)</f>
        <v>0</v>
      </c>
      <c r="BH114" s="146">
        <f>IF(N114="sníž. přenesená",J114,0)</f>
        <v>0</v>
      </c>
      <c r="BI114" s="146">
        <f>IF(N114="nulová",J114,0)</f>
        <v>0</v>
      </c>
      <c r="BJ114" s="17" t="s">
        <v>81</v>
      </c>
      <c r="BK114" s="146">
        <f>ROUND(I114*H114,2)</f>
        <v>0</v>
      </c>
      <c r="BL114" s="17" t="s">
        <v>129</v>
      </c>
      <c r="BM114" s="145" t="s">
        <v>567</v>
      </c>
    </row>
    <row r="115" spans="1:65" s="2" customFormat="1" ht="37.9" customHeight="1">
      <c r="A115" s="29"/>
      <c r="B115" s="134"/>
      <c r="C115" s="135">
        <v>14</v>
      </c>
      <c r="D115" s="135" t="s">
        <v>124</v>
      </c>
      <c r="E115" s="136" t="s">
        <v>264</v>
      </c>
      <c r="F115" s="137" t="s">
        <v>265</v>
      </c>
      <c r="G115" s="138" t="s">
        <v>204</v>
      </c>
      <c r="H115" s="139">
        <v>173.208</v>
      </c>
      <c r="I115" s="140"/>
      <c r="J115" s="140">
        <f>ROUND(I115*H115,2)</f>
        <v>0</v>
      </c>
      <c r="K115" s="137" t="s">
        <v>128</v>
      </c>
      <c r="L115" s="30"/>
      <c r="M115" s="141" t="s">
        <v>3</v>
      </c>
      <c r="N115" s="142" t="s">
        <v>44</v>
      </c>
      <c r="O115" s="143">
        <v>9.9000000000000005E-2</v>
      </c>
      <c r="P115" s="143">
        <f>O115*H115</f>
        <v>17.147592</v>
      </c>
      <c r="Q115" s="143">
        <v>0</v>
      </c>
      <c r="R115" s="143">
        <f>Q115*H115</f>
        <v>0</v>
      </c>
      <c r="S115" s="143">
        <v>0</v>
      </c>
      <c r="T115" s="144">
        <f>S115*H115</f>
        <v>0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R115" s="145" t="s">
        <v>129</v>
      </c>
      <c r="AT115" s="145" t="s">
        <v>124</v>
      </c>
      <c r="AU115" s="145" t="s">
        <v>83</v>
      </c>
      <c r="AY115" s="17" t="s">
        <v>122</v>
      </c>
      <c r="BE115" s="146">
        <f>IF(N115="základní",J115,0)</f>
        <v>0</v>
      </c>
      <c r="BF115" s="146">
        <f>IF(N115="snížená",J115,0)</f>
        <v>0</v>
      </c>
      <c r="BG115" s="146">
        <f>IF(N115="zákl. přenesená",J115,0)</f>
        <v>0</v>
      </c>
      <c r="BH115" s="146">
        <f>IF(N115="sníž. přenesená",J115,0)</f>
        <v>0</v>
      </c>
      <c r="BI115" s="146">
        <f>IF(N115="nulová",J115,0)</f>
        <v>0</v>
      </c>
      <c r="BJ115" s="17" t="s">
        <v>81</v>
      </c>
      <c r="BK115" s="146">
        <f>ROUND(I115*H115,2)</f>
        <v>0</v>
      </c>
      <c r="BL115" s="17" t="s">
        <v>129</v>
      </c>
      <c r="BM115" s="145" t="s">
        <v>568</v>
      </c>
    </row>
    <row r="116" spans="1:65" s="13" customFormat="1">
      <c r="B116" s="147"/>
      <c r="D116" s="148" t="s">
        <v>131</v>
      </c>
      <c r="E116" s="149" t="s">
        <v>3</v>
      </c>
      <c r="F116" s="150" t="s">
        <v>569</v>
      </c>
      <c r="H116" s="151">
        <v>173.208</v>
      </c>
      <c r="L116" s="147"/>
      <c r="M116" s="152"/>
      <c r="N116" s="153"/>
      <c r="O116" s="153"/>
      <c r="P116" s="153"/>
      <c r="Q116" s="153"/>
      <c r="R116" s="153"/>
      <c r="S116" s="153"/>
      <c r="T116" s="154"/>
      <c r="AT116" s="149" t="s">
        <v>131</v>
      </c>
      <c r="AU116" s="149" t="s">
        <v>83</v>
      </c>
      <c r="AV116" s="13" t="s">
        <v>83</v>
      </c>
      <c r="AW116" s="13" t="s">
        <v>33</v>
      </c>
      <c r="AX116" s="13" t="s">
        <v>81</v>
      </c>
      <c r="AY116" s="149" t="s">
        <v>122</v>
      </c>
    </row>
    <row r="117" spans="1:65" s="2" customFormat="1" ht="37.9" customHeight="1">
      <c r="A117" s="29"/>
      <c r="B117" s="134"/>
      <c r="C117" s="135">
        <v>15</v>
      </c>
      <c r="D117" s="135" t="s">
        <v>124</v>
      </c>
      <c r="E117" s="136" t="s">
        <v>268</v>
      </c>
      <c r="F117" s="137" t="s">
        <v>269</v>
      </c>
      <c r="G117" s="138" t="s">
        <v>204</v>
      </c>
      <c r="H117" s="139">
        <v>223.08</v>
      </c>
      <c r="I117" s="140"/>
      <c r="J117" s="140">
        <f>ROUND(I117*H117,2)</f>
        <v>0</v>
      </c>
      <c r="K117" s="137" t="s">
        <v>128</v>
      </c>
      <c r="L117" s="30"/>
      <c r="M117" s="141" t="s">
        <v>3</v>
      </c>
      <c r="N117" s="142" t="s">
        <v>44</v>
      </c>
      <c r="O117" s="143">
        <v>6.0000000000000001E-3</v>
      </c>
      <c r="P117" s="143">
        <f>O117*H117</f>
        <v>1.3384800000000001</v>
      </c>
      <c r="Q117" s="143">
        <v>0</v>
      </c>
      <c r="R117" s="143">
        <f>Q117*H117</f>
        <v>0</v>
      </c>
      <c r="S117" s="143">
        <v>0</v>
      </c>
      <c r="T117" s="144">
        <f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45" t="s">
        <v>129</v>
      </c>
      <c r="AT117" s="145" t="s">
        <v>124</v>
      </c>
      <c r="AU117" s="145" t="s">
        <v>83</v>
      </c>
      <c r="AY117" s="17" t="s">
        <v>122</v>
      </c>
      <c r="BE117" s="146">
        <f>IF(N117="základní",J117,0)</f>
        <v>0</v>
      </c>
      <c r="BF117" s="146">
        <f>IF(N117="snížená",J117,0)</f>
        <v>0</v>
      </c>
      <c r="BG117" s="146">
        <f>IF(N117="zákl. přenesená",J117,0)</f>
        <v>0</v>
      </c>
      <c r="BH117" s="146">
        <f>IF(N117="sníž. přenesená",J117,0)</f>
        <v>0</v>
      </c>
      <c r="BI117" s="146">
        <f>IF(N117="nulová",J117,0)</f>
        <v>0</v>
      </c>
      <c r="BJ117" s="17" t="s">
        <v>81</v>
      </c>
      <c r="BK117" s="146">
        <f>ROUND(I117*H117,2)</f>
        <v>0</v>
      </c>
      <c r="BL117" s="17" t="s">
        <v>129</v>
      </c>
      <c r="BM117" s="145" t="s">
        <v>570</v>
      </c>
    </row>
    <row r="118" spans="1:65" s="2" customFormat="1" ht="24.2" customHeight="1">
      <c r="A118" s="29"/>
      <c r="B118" s="134"/>
      <c r="C118" s="135">
        <v>16</v>
      </c>
      <c r="D118" s="135" t="s">
        <v>124</v>
      </c>
      <c r="E118" s="136" t="s">
        <v>271</v>
      </c>
      <c r="F118" s="137" t="s">
        <v>272</v>
      </c>
      <c r="G118" s="138" t="s">
        <v>273</v>
      </c>
      <c r="H118" s="139">
        <v>150</v>
      </c>
      <c r="I118" s="140"/>
      <c r="J118" s="140">
        <f>ROUND(I118*H118,2)</f>
        <v>0</v>
      </c>
      <c r="K118" s="137" t="s">
        <v>128</v>
      </c>
      <c r="L118" s="30"/>
      <c r="M118" s="141" t="s">
        <v>3</v>
      </c>
      <c r="N118" s="142" t="s">
        <v>44</v>
      </c>
      <c r="O118" s="143">
        <v>0</v>
      </c>
      <c r="P118" s="143">
        <f>O118*H118</f>
        <v>0</v>
      </c>
      <c r="Q118" s="143">
        <v>0</v>
      </c>
      <c r="R118" s="143">
        <f>Q118*H118</f>
        <v>0</v>
      </c>
      <c r="S118" s="143">
        <v>0</v>
      </c>
      <c r="T118" s="144">
        <f>S118*H118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45" t="s">
        <v>129</v>
      </c>
      <c r="AT118" s="145" t="s">
        <v>124</v>
      </c>
      <c r="AU118" s="145" t="s">
        <v>83</v>
      </c>
      <c r="AY118" s="17" t="s">
        <v>122</v>
      </c>
      <c r="BE118" s="146">
        <f>IF(N118="základní",J118,0)</f>
        <v>0</v>
      </c>
      <c r="BF118" s="146">
        <f>IF(N118="snížená",J118,0)</f>
        <v>0</v>
      </c>
      <c r="BG118" s="146">
        <f>IF(N118="zákl. přenesená",J118,0)</f>
        <v>0</v>
      </c>
      <c r="BH118" s="146">
        <f>IF(N118="sníž. přenesená",J118,0)</f>
        <v>0</v>
      </c>
      <c r="BI118" s="146">
        <f>IF(N118="nulová",J118,0)</f>
        <v>0</v>
      </c>
      <c r="BJ118" s="17" t="s">
        <v>81</v>
      </c>
      <c r="BK118" s="146">
        <f>ROUND(I118*H118,2)</f>
        <v>0</v>
      </c>
      <c r="BL118" s="17" t="s">
        <v>129</v>
      </c>
      <c r="BM118" s="145" t="s">
        <v>571</v>
      </c>
    </row>
    <row r="119" spans="1:65" s="13" customFormat="1">
      <c r="B119" s="147"/>
      <c r="D119" s="148" t="s">
        <v>131</v>
      </c>
      <c r="E119" s="149" t="s">
        <v>3</v>
      </c>
      <c r="F119" s="150" t="s">
        <v>565</v>
      </c>
      <c r="H119" s="151">
        <v>402.19600000000003</v>
      </c>
      <c r="L119" s="147"/>
      <c r="M119" s="152"/>
      <c r="N119" s="153"/>
      <c r="O119" s="153"/>
      <c r="P119" s="153"/>
      <c r="Q119" s="153"/>
      <c r="R119" s="153"/>
      <c r="S119" s="153"/>
      <c r="T119" s="154"/>
      <c r="AT119" s="149" t="s">
        <v>131</v>
      </c>
      <c r="AU119" s="149" t="s">
        <v>83</v>
      </c>
      <c r="AV119" s="13" t="s">
        <v>83</v>
      </c>
      <c r="AW119" s="13" t="s">
        <v>33</v>
      </c>
      <c r="AX119" s="13" t="s">
        <v>81</v>
      </c>
      <c r="AY119" s="149" t="s">
        <v>122</v>
      </c>
    </row>
    <row r="120" spans="1:65" s="13" customFormat="1">
      <c r="B120" s="147"/>
      <c r="D120" s="148" t="s">
        <v>131</v>
      </c>
      <c r="F120" s="150" t="s">
        <v>859</v>
      </c>
      <c r="H120" s="151">
        <v>723.95299999999997</v>
      </c>
      <c r="L120" s="147"/>
      <c r="M120" s="152"/>
      <c r="N120" s="153"/>
      <c r="O120" s="153"/>
      <c r="P120" s="153"/>
      <c r="Q120" s="153"/>
      <c r="R120" s="153"/>
      <c r="S120" s="153"/>
      <c r="T120" s="154"/>
      <c r="AT120" s="149" t="s">
        <v>131</v>
      </c>
      <c r="AU120" s="149" t="s">
        <v>83</v>
      </c>
      <c r="AV120" s="13" t="s">
        <v>83</v>
      </c>
      <c r="AW120" s="13" t="s">
        <v>4</v>
      </c>
      <c r="AX120" s="13" t="s">
        <v>81</v>
      </c>
      <c r="AY120" s="149" t="s">
        <v>122</v>
      </c>
    </row>
    <row r="121" spans="1:65" s="2" customFormat="1" ht="24.2" customHeight="1">
      <c r="A121" s="29"/>
      <c r="B121" s="134"/>
      <c r="C121" s="135">
        <v>17</v>
      </c>
      <c r="D121" s="135" t="s">
        <v>124</v>
      </c>
      <c r="E121" s="136" t="s">
        <v>275</v>
      </c>
      <c r="F121" s="137" t="s">
        <v>276</v>
      </c>
      <c r="G121" s="138" t="s">
        <v>204</v>
      </c>
      <c r="H121" s="139">
        <v>402.19600000000003</v>
      </c>
      <c r="I121" s="140"/>
      <c r="J121" s="140">
        <f>ROUND(I121*H121,2)</f>
        <v>0</v>
      </c>
      <c r="K121" s="137" t="s">
        <v>128</v>
      </c>
      <c r="L121" s="30"/>
      <c r="M121" s="141" t="s">
        <v>3</v>
      </c>
      <c r="N121" s="142" t="s">
        <v>44</v>
      </c>
      <c r="O121" s="143">
        <v>8.9999999999999993E-3</v>
      </c>
      <c r="P121" s="143">
        <f>O121*H121</f>
        <v>3.619764</v>
      </c>
      <c r="Q121" s="143">
        <v>0</v>
      </c>
      <c r="R121" s="143">
        <f>Q121*H121</f>
        <v>0</v>
      </c>
      <c r="S121" s="143">
        <v>0</v>
      </c>
      <c r="T121" s="144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45" t="s">
        <v>129</v>
      </c>
      <c r="AT121" s="145" t="s">
        <v>124</v>
      </c>
      <c r="AU121" s="145" t="s">
        <v>83</v>
      </c>
      <c r="AY121" s="17" t="s">
        <v>122</v>
      </c>
      <c r="BE121" s="146">
        <f>IF(N121="základní",J121,0)</f>
        <v>0</v>
      </c>
      <c r="BF121" s="146">
        <f>IF(N121="snížená",J121,0)</f>
        <v>0</v>
      </c>
      <c r="BG121" s="146">
        <f>IF(N121="zákl. přenesená",J121,0)</f>
        <v>0</v>
      </c>
      <c r="BH121" s="146">
        <f>IF(N121="sníž. přenesená",J121,0)</f>
        <v>0</v>
      </c>
      <c r="BI121" s="146">
        <f>IF(N121="nulová",J121,0)</f>
        <v>0</v>
      </c>
      <c r="BJ121" s="17" t="s">
        <v>81</v>
      </c>
      <c r="BK121" s="146">
        <f>ROUND(I121*H121,2)</f>
        <v>0</v>
      </c>
      <c r="BL121" s="17" t="s">
        <v>129</v>
      </c>
      <c r="BM121" s="145" t="s">
        <v>572</v>
      </c>
    </row>
    <row r="122" spans="1:65" s="13" customFormat="1">
      <c r="B122" s="147"/>
      <c r="D122" s="148" t="s">
        <v>131</v>
      </c>
      <c r="E122" s="149" t="s">
        <v>3</v>
      </c>
      <c r="F122" s="150" t="s">
        <v>565</v>
      </c>
      <c r="H122" s="151">
        <v>402.19600000000003</v>
      </c>
      <c r="L122" s="147"/>
      <c r="M122" s="152"/>
      <c r="N122" s="153"/>
      <c r="O122" s="153"/>
      <c r="P122" s="153"/>
      <c r="Q122" s="153"/>
      <c r="R122" s="153"/>
      <c r="S122" s="153"/>
      <c r="T122" s="154"/>
      <c r="AT122" s="149" t="s">
        <v>131</v>
      </c>
      <c r="AU122" s="149" t="s">
        <v>83</v>
      </c>
      <c r="AV122" s="13" t="s">
        <v>83</v>
      </c>
      <c r="AW122" s="13" t="s">
        <v>33</v>
      </c>
      <c r="AX122" s="13" t="s">
        <v>81</v>
      </c>
      <c r="AY122" s="149" t="s">
        <v>122</v>
      </c>
    </row>
    <row r="123" spans="1:65" s="2" customFormat="1" ht="24.2" customHeight="1">
      <c r="A123" s="29"/>
      <c r="B123" s="134"/>
      <c r="C123" s="135">
        <v>18</v>
      </c>
      <c r="D123" s="135" t="s">
        <v>124</v>
      </c>
      <c r="E123" s="136" t="s">
        <v>278</v>
      </c>
      <c r="F123" s="137" t="s">
        <v>279</v>
      </c>
      <c r="G123" s="138" t="s">
        <v>204</v>
      </c>
      <c r="H123" s="139">
        <v>311.00799999999998</v>
      </c>
      <c r="I123" s="140"/>
      <c r="J123" s="140">
        <f>ROUND(I123*H123,2)</f>
        <v>0</v>
      </c>
      <c r="K123" s="137" t="s">
        <v>128</v>
      </c>
      <c r="L123" s="30"/>
      <c r="M123" s="141" t="s">
        <v>3</v>
      </c>
      <c r="N123" s="142" t="s">
        <v>44</v>
      </c>
      <c r="O123" s="143">
        <v>0.32800000000000001</v>
      </c>
      <c r="P123" s="143">
        <f>O123*H123</f>
        <v>102.01062399999999</v>
      </c>
      <c r="Q123" s="143">
        <v>0</v>
      </c>
      <c r="R123" s="143">
        <f>Q123*H123</f>
        <v>0</v>
      </c>
      <c r="S123" s="143">
        <v>0</v>
      </c>
      <c r="T123" s="144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45" t="s">
        <v>129</v>
      </c>
      <c r="AT123" s="145" t="s">
        <v>124</v>
      </c>
      <c r="AU123" s="145" t="s">
        <v>83</v>
      </c>
      <c r="AY123" s="17" t="s">
        <v>122</v>
      </c>
      <c r="BE123" s="146">
        <f>IF(N123="základní",J123,0)</f>
        <v>0</v>
      </c>
      <c r="BF123" s="146">
        <f>IF(N123="snížená",J123,0)</f>
        <v>0</v>
      </c>
      <c r="BG123" s="146">
        <f>IF(N123="zákl. přenesená",J123,0)</f>
        <v>0</v>
      </c>
      <c r="BH123" s="146">
        <f>IF(N123="sníž. přenesená",J123,0)</f>
        <v>0</v>
      </c>
      <c r="BI123" s="146">
        <f>IF(N123="nulová",J123,0)</f>
        <v>0</v>
      </c>
      <c r="BJ123" s="17" t="s">
        <v>81</v>
      </c>
      <c r="BK123" s="146">
        <f>ROUND(I123*H123,2)</f>
        <v>0</v>
      </c>
      <c r="BL123" s="17" t="s">
        <v>129</v>
      </c>
      <c r="BM123" s="145" t="s">
        <v>573</v>
      </c>
    </row>
    <row r="124" spans="1:65" s="13" customFormat="1">
      <c r="B124" s="147"/>
      <c r="D124" s="148" t="s">
        <v>131</v>
      </c>
      <c r="E124" s="149" t="s">
        <v>3</v>
      </c>
      <c r="F124" s="150" t="s">
        <v>574</v>
      </c>
      <c r="H124" s="151">
        <v>311.00799999999998</v>
      </c>
      <c r="L124" s="147"/>
      <c r="M124" s="152"/>
      <c r="N124" s="153"/>
      <c r="O124" s="153"/>
      <c r="P124" s="153"/>
      <c r="Q124" s="153"/>
      <c r="R124" s="153"/>
      <c r="S124" s="153"/>
      <c r="T124" s="154"/>
      <c r="AT124" s="149" t="s">
        <v>131</v>
      </c>
      <c r="AU124" s="149" t="s">
        <v>83</v>
      </c>
      <c r="AV124" s="13" t="s">
        <v>83</v>
      </c>
      <c r="AW124" s="13" t="s">
        <v>33</v>
      </c>
      <c r="AX124" s="13" t="s">
        <v>81</v>
      </c>
      <c r="AY124" s="149" t="s">
        <v>122</v>
      </c>
    </row>
    <row r="125" spans="1:65" s="2" customFormat="1" ht="16.5" customHeight="1">
      <c r="A125" s="29"/>
      <c r="B125" s="134"/>
      <c r="C125" s="162">
        <v>19</v>
      </c>
      <c r="D125" s="162" t="s">
        <v>282</v>
      </c>
      <c r="E125" s="163" t="s">
        <v>283</v>
      </c>
      <c r="F125" s="164" t="s">
        <v>284</v>
      </c>
      <c r="G125" s="165" t="s">
        <v>273</v>
      </c>
      <c r="H125" s="166">
        <v>279.90699999999998</v>
      </c>
      <c r="I125" s="167"/>
      <c r="J125" s="167">
        <f>ROUND(I125*H125,2)</f>
        <v>0</v>
      </c>
      <c r="K125" s="164" t="s">
        <v>128</v>
      </c>
      <c r="L125" s="168"/>
      <c r="M125" s="169" t="s">
        <v>3</v>
      </c>
      <c r="N125" s="170" t="s">
        <v>44</v>
      </c>
      <c r="O125" s="143">
        <v>0</v>
      </c>
      <c r="P125" s="143">
        <f>O125*H125</f>
        <v>0</v>
      </c>
      <c r="Q125" s="143">
        <v>1</v>
      </c>
      <c r="R125" s="143">
        <f>Q125*H125</f>
        <v>279.90699999999998</v>
      </c>
      <c r="S125" s="143">
        <v>0</v>
      </c>
      <c r="T125" s="14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45" t="s">
        <v>159</v>
      </c>
      <c r="AT125" s="145" t="s">
        <v>282</v>
      </c>
      <c r="AU125" s="145" t="s">
        <v>83</v>
      </c>
      <c r="AY125" s="17" t="s">
        <v>122</v>
      </c>
      <c r="BE125" s="146">
        <f>IF(N125="základní",J125,0)</f>
        <v>0</v>
      </c>
      <c r="BF125" s="146">
        <f>IF(N125="snížená",J125,0)</f>
        <v>0</v>
      </c>
      <c r="BG125" s="146">
        <f>IF(N125="zákl. přenesená",J125,0)</f>
        <v>0</v>
      </c>
      <c r="BH125" s="146">
        <f>IF(N125="sníž. přenesená",J125,0)</f>
        <v>0</v>
      </c>
      <c r="BI125" s="146">
        <f>IF(N125="nulová",J125,0)</f>
        <v>0</v>
      </c>
      <c r="BJ125" s="17" t="s">
        <v>81</v>
      </c>
      <c r="BK125" s="146">
        <f>ROUND(I125*H125,2)</f>
        <v>0</v>
      </c>
      <c r="BL125" s="17" t="s">
        <v>129</v>
      </c>
      <c r="BM125" s="145" t="s">
        <v>575</v>
      </c>
    </row>
    <row r="126" spans="1:65" s="13" customFormat="1">
      <c r="B126" s="147"/>
      <c r="D126" s="148" t="s">
        <v>131</v>
      </c>
      <c r="E126" s="149" t="s">
        <v>3</v>
      </c>
      <c r="F126" s="150" t="s">
        <v>576</v>
      </c>
      <c r="H126" s="151">
        <v>155.50399999999999</v>
      </c>
      <c r="L126" s="147"/>
      <c r="M126" s="152"/>
      <c r="N126" s="153"/>
      <c r="O126" s="153"/>
      <c r="P126" s="153"/>
      <c r="Q126" s="153"/>
      <c r="R126" s="153"/>
      <c r="S126" s="153"/>
      <c r="T126" s="154"/>
      <c r="AT126" s="149" t="s">
        <v>131</v>
      </c>
      <c r="AU126" s="149" t="s">
        <v>83</v>
      </c>
      <c r="AV126" s="13" t="s">
        <v>83</v>
      </c>
      <c r="AW126" s="13" t="s">
        <v>33</v>
      </c>
      <c r="AX126" s="13" t="s">
        <v>81</v>
      </c>
      <c r="AY126" s="149" t="s">
        <v>122</v>
      </c>
    </row>
    <row r="127" spans="1:65" s="13" customFormat="1">
      <c r="B127" s="147"/>
      <c r="D127" s="148" t="s">
        <v>131</v>
      </c>
      <c r="F127" s="150" t="s">
        <v>577</v>
      </c>
      <c r="H127" s="151">
        <v>279.90699999999998</v>
      </c>
      <c r="L127" s="147"/>
      <c r="M127" s="152"/>
      <c r="N127" s="153"/>
      <c r="O127" s="153"/>
      <c r="P127" s="153"/>
      <c r="Q127" s="153"/>
      <c r="R127" s="153"/>
      <c r="S127" s="153"/>
      <c r="T127" s="154"/>
      <c r="AT127" s="149" t="s">
        <v>131</v>
      </c>
      <c r="AU127" s="149" t="s">
        <v>83</v>
      </c>
      <c r="AV127" s="13" t="s">
        <v>83</v>
      </c>
      <c r="AW127" s="13" t="s">
        <v>4</v>
      </c>
      <c r="AX127" s="13" t="s">
        <v>81</v>
      </c>
      <c r="AY127" s="149" t="s">
        <v>122</v>
      </c>
    </row>
    <row r="128" spans="1:65" s="2" customFormat="1" ht="37.9" customHeight="1">
      <c r="A128" s="29"/>
      <c r="B128" s="134"/>
      <c r="C128" s="135">
        <v>20</v>
      </c>
      <c r="D128" s="135" t="s">
        <v>124</v>
      </c>
      <c r="E128" s="136" t="s">
        <v>288</v>
      </c>
      <c r="F128" s="137" t="s">
        <v>289</v>
      </c>
      <c r="G128" s="138" t="s">
        <v>204</v>
      </c>
      <c r="H128" s="139">
        <v>171.94200000000001</v>
      </c>
      <c r="I128" s="140"/>
      <c r="J128" s="140">
        <f>ROUND(I128*H128,2)</f>
        <v>0</v>
      </c>
      <c r="K128" s="137" t="s">
        <v>128</v>
      </c>
      <c r="L128" s="30"/>
      <c r="M128" s="141" t="s">
        <v>3</v>
      </c>
      <c r="N128" s="142" t="s">
        <v>44</v>
      </c>
      <c r="O128" s="143">
        <v>0.435</v>
      </c>
      <c r="P128" s="143">
        <f>O128*H128</f>
        <v>74.79477</v>
      </c>
      <c r="Q128" s="143">
        <v>0</v>
      </c>
      <c r="R128" s="143">
        <f>Q128*H128</f>
        <v>0</v>
      </c>
      <c r="S128" s="143">
        <v>0</v>
      </c>
      <c r="T128" s="144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45" t="s">
        <v>129</v>
      </c>
      <c r="AT128" s="145" t="s">
        <v>124</v>
      </c>
      <c r="AU128" s="145" t="s">
        <v>83</v>
      </c>
      <c r="AY128" s="17" t="s">
        <v>122</v>
      </c>
      <c r="BE128" s="146">
        <f>IF(N128="základní",J128,0)</f>
        <v>0</v>
      </c>
      <c r="BF128" s="146">
        <f>IF(N128="snížená",J128,0)</f>
        <v>0</v>
      </c>
      <c r="BG128" s="146">
        <f>IF(N128="zákl. přenesená",J128,0)</f>
        <v>0</v>
      </c>
      <c r="BH128" s="146">
        <f>IF(N128="sníž. přenesená",J128,0)</f>
        <v>0</v>
      </c>
      <c r="BI128" s="146">
        <f>IF(N128="nulová",J128,0)</f>
        <v>0</v>
      </c>
      <c r="BJ128" s="17" t="s">
        <v>81</v>
      </c>
      <c r="BK128" s="146">
        <f>ROUND(I128*H128,2)</f>
        <v>0</v>
      </c>
      <c r="BL128" s="17" t="s">
        <v>129</v>
      </c>
      <c r="BM128" s="145" t="s">
        <v>578</v>
      </c>
    </row>
    <row r="129" spans="1:65" s="13" customFormat="1">
      <c r="B129" s="147"/>
      <c r="D129" s="148" t="s">
        <v>131</v>
      </c>
      <c r="E129" s="149" t="s">
        <v>3</v>
      </c>
      <c r="F129" s="150" t="s">
        <v>579</v>
      </c>
      <c r="H129" s="151">
        <v>171.94200000000001</v>
      </c>
      <c r="L129" s="147"/>
      <c r="M129" s="152"/>
      <c r="N129" s="153"/>
      <c r="O129" s="153"/>
      <c r="P129" s="153"/>
      <c r="Q129" s="153"/>
      <c r="R129" s="153"/>
      <c r="S129" s="153"/>
      <c r="T129" s="154"/>
      <c r="AT129" s="149" t="s">
        <v>131</v>
      </c>
      <c r="AU129" s="149" t="s">
        <v>83</v>
      </c>
      <c r="AV129" s="13" t="s">
        <v>83</v>
      </c>
      <c r="AW129" s="13" t="s">
        <v>33</v>
      </c>
      <c r="AX129" s="13" t="s">
        <v>81</v>
      </c>
      <c r="AY129" s="149" t="s">
        <v>122</v>
      </c>
    </row>
    <row r="130" spans="1:65" s="2" customFormat="1" ht="16.5" customHeight="1">
      <c r="A130" s="29"/>
      <c r="B130" s="134"/>
      <c r="C130" s="162">
        <v>21</v>
      </c>
      <c r="D130" s="162" t="s">
        <v>282</v>
      </c>
      <c r="E130" s="163" t="s">
        <v>292</v>
      </c>
      <c r="F130" s="164" t="s">
        <v>293</v>
      </c>
      <c r="G130" s="165" t="s">
        <v>273</v>
      </c>
      <c r="H130" s="166">
        <v>287.14299999999997</v>
      </c>
      <c r="I130" s="167"/>
      <c r="J130" s="167">
        <f>ROUND(I130*H130,2)</f>
        <v>0</v>
      </c>
      <c r="K130" s="164" t="s">
        <v>128</v>
      </c>
      <c r="L130" s="168"/>
      <c r="M130" s="169" t="s">
        <v>3</v>
      </c>
      <c r="N130" s="170" t="s">
        <v>44</v>
      </c>
      <c r="O130" s="143">
        <v>0</v>
      </c>
      <c r="P130" s="143">
        <f>O130*H130</f>
        <v>0</v>
      </c>
      <c r="Q130" s="143">
        <v>1</v>
      </c>
      <c r="R130" s="143">
        <f>Q130*H130</f>
        <v>287.14299999999997</v>
      </c>
      <c r="S130" s="143">
        <v>0</v>
      </c>
      <c r="T130" s="14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45" t="s">
        <v>159</v>
      </c>
      <c r="AT130" s="145" t="s">
        <v>282</v>
      </c>
      <c r="AU130" s="145" t="s">
        <v>83</v>
      </c>
      <c r="AY130" s="17" t="s">
        <v>122</v>
      </c>
      <c r="BE130" s="146">
        <f>IF(N130="základní",J130,0)</f>
        <v>0</v>
      </c>
      <c r="BF130" s="146">
        <f>IF(N130="snížená",J130,0)</f>
        <v>0</v>
      </c>
      <c r="BG130" s="146">
        <f>IF(N130="zákl. přenesená",J130,0)</f>
        <v>0</v>
      </c>
      <c r="BH130" s="146">
        <f>IF(N130="sníž. přenesená",J130,0)</f>
        <v>0</v>
      </c>
      <c r="BI130" s="146">
        <f>IF(N130="nulová",J130,0)</f>
        <v>0</v>
      </c>
      <c r="BJ130" s="17" t="s">
        <v>81</v>
      </c>
      <c r="BK130" s="146">
        <f>ROUND(I130*H130,2)</f>
        <v>0</v>
      </c>
      <c r="BL130" s="17" t="s">
        <v>129</v>
      </c>
      <c r="BM130" s="145" t="s">
        <v>580</v>
      </c>
    </row>
    <row r="131" spans="1:65" s="13" customFormat="1">
      <c r="B131" s="147"/>
      <c r="D131" s="148" t="s">
        <v>131</v>
      </c>
      <c r="F131" s="150" t="s">
        <v>581</v>
      </c>
      <c r="H131" s="151">
        <v>287.14299999999997</v>
      </c>
      <c r="L131" s="147"/>
      <c r="M131" s="152"/>
      <c r="N131" s="153"/>
      <c r="O131" s="153"/>
      <c r="P131" s="153"/>
      <c r="Q131" s="153"/>
      <c r="R131" s="153"/>
      <c r="S131" s="153"/>
      <c r="T131" s="154"/>
      <c r="AT131" s="149" t="s">
        <v>131</v>
      </c>
      <c r="AU131" s="149" t="s">
        <v>83</v>
      </c>
      <c r="AV131" s="13" t="s">
        <v>83</v>
      </c>
      <c r="AW131" s="13" t="s">
        <v>4</v>
      </c>
      <c r="AX131" s="13" t="s">
        <v>81</v>
      </c>
      <c r="AY131" s="149" t="s">
        <v>122</v>
      </c>
    </row>
    <row r="132" spans="1:65" s="2" customFormat="1" ht="24.2" customHeight="1">
      <c r="A132" s="29"/>
      <c r="B132" s="134"/>
      <c r="C132" s="135">
        <v>22</v>
      </c>
      <c r="D132" s="135" t="s">
        <v>124</v>
      </c>
      <c r="E132" s="136" t="s">
        <v>296</v>
      </c>
      <c r="F132" s="137" t="s">
        <v>297</v>
      </c>
      <c r="G132" s="138" t="s">
        <v>127</v>
      </c>
      <c r="H132" s="139">
        <v>253.5</v>
      </c>
      <c r="I132" s="140"/>
      <c r="J132" s="140">
        <f>ROUND(I132*H132,2)</f>
        <v>0</v>
      </c>
      <c r="K132" s="137" t="s">
        <v>128</v>
      </c>
      <c r="L132" s="30"/>
      <c r="M132" s="141" t="s">
        <v>3</v>
      </c>
      <c r="N132" s="142" t="s">
        <v>44</v>
      </c>
      <c r="O132" s="143">
        <v>4.3999999999999997E-2</v>
      </c>
      <c r="P132" s="143">
        <f>O132*H132</f>
        <v>11.154</v>
      </c>
      <c r="Q132" s="143">
        <v>0</v>
      </c>
      <c r="R132" s="143">
        <f>Q132*H132</f>
        <v>0</v>
      </c>
      <c r="S132" s="143">
        <v>0</v>
      </c>
      <c r="T132" s="144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45" t="s">
        <v>129</v>
      </c>
      <c r="AT132" s="145" t="s">
        <v>124</v>
      </c>
      <c r="AU132" s="145" t="s">
        <v>83</v>
      </c>
      <c r="AY132" s="17" t="s">
        <v>122</v>
      </c>
      <c r="BE132" s="146">
        <f>IF(N132="základní",J132,0)</f>
        <v>0</v>
      </c>
      <c r="BF132" s="146">
        <f>IF(N132="snížená",J132,0)</f>
        <v>0</v>
      </c>
      <c r="BG132" s="146">
        <f>IF(N132="zákl. přenesená",J132,0)</f>
        <v>0</v>
      </c>
      <c r="BH132" s="146">
        <f>IF(N132="sníž. přenesená",J132,0)</f>
        <v>0</v>
      </c>
      <c r="BI132" s="146">
        <f>IF(N132="nulová",J132,0)</f>
        <v>0</v>
      </c>
      <c r="BJ132" s="17" t="s">
        <v>81</v>
      </c>
      <c r="BK132" s="146">
        <f>ROUND(I132*H132,2)</f>
        <v>0</v>
      </c>
      <c r="BL132" s="17" t="s">
        <v>129</v>
      </c>
      <c r="BM132" s="145" t="s">
        <v>582</v>
      </c>
    </row>
    <row r="133" spans="1:65" s="2" customFormat="1" ht="24.2" customHeight="1">
      <c r="A133" s="29"/>
      <c r="B133" s="134"/>
      <c r="C133" s="135">
        <v>23</v>
      </c>
      <c r="D133" s="135" t="s">
        <v>124</v>
      </c>
      <c r="E133" s="136" t="s">
        <v>299</v>
      </c>
      <c r="F133" s="137" t="s">
        <v>300</v>
      </c>
      <c r="G133" s="138" t="s">
        <v>127</v>
      </c>
      <c r="H133" s="139">
        <v>253.5</v>
      </c>
      <c r="I133" s="140"/>
      <c r="J133" s="140">
        <f>ROUND(I133*H133,2)</f>
        <v>0</v>
      </c>
      <c r="K133" s="137" t="s">
        <v>128</v>
      </c>
      <c r="L133" s="30"/>
      <c r="M133" s="141" t="s">
        <v>3</v>
      </c>
      <c r="N133" s="142" t="s">
        <v>44</v>
      </c>
      <c r="O133" s="143">
        <v>5.8000000000000003E-2</v>
      </c>
      <c r="P133" s="143">
        <f>O133*H133</f>
        <v>14.703000000000001</v>
      </c>
      <c r="Q133" s="143">
        <v>0</v>
      </c>
      <c r="R133" s="143">
        <f>Q133*H133</f>
        <v>0</v>
      </c>
      <c r="S133" s="143">
        <v>0</v>
      </c>
      <c r="T133" s="144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45" t="s">
        <v>129</v>
      </c>
      <c r="AT133" s="145" t="s">
        <v>124</v>
      </c>
      <c r="AU133" s="145" t="s">
        <v>83</v>
      </c>
      <c r="AY133" s="17" t="s">
        <v>122</v>
      </c>
      <c r="BE133" s="146">
        <f>IF(N133="základní",J133,0)</f>
        <v>0</v>
      </c>
      <c r="BF133" s="146">
        <f>IF(N133="snížená",J133,0)</f>
        <v>0</v>
      </c>
      <c r="BG133" s="146">
        <f>IF(N133="zákl. přenesená",J133,0)</f>
        <v>0</v>
      </c>
      <c r="BH133" s="146">
        <f>IF(N133="sníž. přenesená",J133,0)</f>
        <v>0</v>
      </c>
      <c r="BI133" s="146">
        <f>IF(N133="nulová",J133,0)</f>
        <v>0</v>
      </c>
      <c r="BJ133" s="17" t="s">
        <v>81</v>
      </c>
      <c r="BK133" s="146">
        <f>ROUND(I133*H133,2)</f>
        <v>0</v>
      </c>
      <c r="BL133" s="17" t="s">
        <v>129</v>
      </c>
      <c r="BM133" s="145" t="s">
        <v>583</v>
      </c>
    </row>
    <row r="134" spans="1:65" s="2" customFormat="1" ht="16.5" customHeight="1">
      <c r="A134" s="29"/>
      <c r="B134" s="134"/>
      <c r="C134" s="162" t="s">
        <v>233</v>
      </c>
      <c r="D134" s="162" t="s">
        <v>282</v>
      </c>
      <c r="E134" s="163" t="s">
        <v>302</v>
      </c>
      <c r="F134" s="164" t="s">
        <v>303</v>
      </c>
      <c r="G134" s="165" t="s">
        <v>304</v>
      </c>
      <c r="H134" s="166">
        <v>3.8029999999999999</v>
      </c>
      <c r="I134" s="167"/>
      <c r="J134" s="167">
        <f>ROUND(I134*H134,2)</f>
        <v>0</v>
      </c>
      <c r="K134" s="164" t="s">
        <v>128</v>
      </c>
      <c r="L134" s="168"/>
      <c r="M134" s="169" t="s">
        <v>3</v>
      </c>
      <c r="N134" s="170" t="s">
        <v>44</v>
      </c>
      <c r="O134" s="143">
        <v>0</v>
      </c>
      <c r="P134" s="143">
        <f>O134*H134</f>
        <v>0</v>
      </c>
      <c r="Q134" s="143">
        <v>1E-3</v>
      </c>
      <c r="R134" s="143">
        <f>Q134*H134</f>
        <v>3.803E-3</v>
      </c>
      <c r="S134" s="143">
        <v>0</v>
      </c>
      <c r="T134" s="144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45" t="s">
        <v>159</v>
      </c>
      <c r="AT134" s="145" t="s">
        <v>282</v>
      </c>
      <c r="AU134" s="145" t="s">
        <v>83</v>
      </c>
      <c r="AY134" s="17" t="s">
        <v>122</v>
      </c>
      <c r="BE134" s="146">
        <f>IF(N134="základní",J134,0)</f>
        <v>0</v>
      </c>
      <c r="BF134" s="146">
        <f>IF(N134="snížená",J134,0)</f>
        <v>0</v>
      </c>
      <c r="BG134" s="146">
        <f>IF(N134="zákl. přenesená",J134,0)</f>
        <v>0</v>
      </c>
      <c r="BH134" s="146">
        <f>IF(N134="sníž. přenesená",J134,0)</f>
        <v>0</v>
      </c>
      <c r="BI134" s="146">
        <f>IF(N134="nulová",J134,0)</f>
        <v>0</v>
      </c>
      <c r="BJ134" s="17" t="s">
        <v>81</v>
      </c>
      <c r="BK134" s="146">
        <f>ROUND(I134*H134,2)</f>
        <v>0</v>
      </c>
      <c r="BL134" s="17" t="s">
        <v>129</v>
      </c>
      <c r="BM134" s="145" t="s">
        <v>584</v>
      </c>
    </row>
    <row r="135" spans="1:65" s="13" customFormat="1">
      <c r="B135" s="147"/>
      <c r="D135" s="148" t="s">
        <v>131</v>
      </c>
      <c r="F135" s="150" t="s">
        <v>585</v>
      </c>
      <c r="H135" s="151">
        <v>3.8029999999999999</v>
      </c>
      <c r="L135" s="147"/>
      <c r="M135" s="152"/>
      <c r="N135" s="153"/>
      <c r="O135" s="153"/>
      <c r="P135" s="153"/>
      <c r="Q135" s="153"/>
      <c r="R135" s="153"/>
      <c r="S135" s="153"/>
      <c r="T135" s="154"/>
      <c r="AT135" s="149" t="s">
        <v>131</v>
      </c>
      <c r="AU135" s="149" t="s">
        <v>83</v>
      </c>
      <c r="AV135" s="13" t="s">
        <v>83</v>
      </c>
      <c r="AW135" s="13" t="s">
        <v>4</v>
      </c>
      <c r="AX135" s="13" t="s">
        <v>81</v>
      </c>
      <c r="AY135" s="149" t="s">
        <v>122</v>
      </c>
    </row>
    <row r="136" spans="1:65" s="2" customFormat="1" ht="21.75" customHeight="1">
      <c r="A136" s="29"/>
      <c r="B136" s="134"/>
      <c r="C136" s="135">
        <v>24</v>
      </c>
      <c r="D136" s="135" t="s">
        <v>124</v>
      </c>
      <c r="E136" s="136" t="s">
        <v>307</v>
      </c>
      <c r="F136" s="137" t="s">
        <v>308</v>
      </c>
      <c r="G136" s="138" t="s">
        <v>127</v>
      </c>
      <c r="H136" s="139">
        <v>253.5</v>
      </c>
      <c r="I136" s="140"/>
      <c r="J136" s="140">
        <f>ROUND(I136*H136,2)</f>
        <v>0</v>
      </c>
      <c r="K136" s="137" t="s">
        <v>128</v>
      </c>
      <c r="L136" s="30"/>
      <c r="M136" s="141" t="s">
        <v>3</v>
      </c>
      <c r="N136" s="142" t="s">
        <v>44</v>
      </c>
      <c r="O136" s="143">
        <v>1.9E-2</v>
      </c>
      <c r="P136" s="143">
        <f>O136*H136</f>
        <v>4.8164999999999996</v>
      </c>
      <c r="Q136" s="143">
        <v>0</v>
      </c>
      <c r="R136" s="143">
        <f>Q136*H136</f>
        <v>0</v>
      </c>
      <c r="S136" s="143">
        <v>0</v>
      </c>
      <c r="T136" s="144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45" t="s">
        <v>129</v>
      </c>
      <c r="AT136" s="145" t="s">
        <v>124</v>
      </c>
      <c r="AU136" s="145" t="s">
        <v>83</v>
      </c>
      <c r="AY136" s="17" t="s">
        <v>122</v>
      </c>
      <c r="BE136" s="146">
        <f>IF(N136="základní",J136,0)</f>
        <v>0</v>
      </c>
      <c r="BF136" s="146">
        <f>IF(N136="snížená",J136,0)</f>
        <v>0</v>
      </c>
      <c r="BG136" s="146">
        <f>IF(N136="zákl. přenesená",J136,0)</f>
        <v>0</v>
      </c>
      <c r="BH136" s="146">
        <f>IF(N136="sníž. přenesená",J136,0)</f>
        <v>0</v>
      </c>
      <c r="BI136" s="146">
        <f>IF(N136="nulová",J136,0)</f>
        <v>0</v>
      </c>
      <c r="BJ136" s="17" t="s">
        <v>81</v>
      </c>
      <c r="BK136" s="146">
        <f>ROUND(I136*H136,2)</f>
        <v>0</v>
      </c>
      <c r="BL136" s="17" t="s">
        <v>129</v>
      </c>
      <c r="BM136" s="145" t="s">
        <v>586</v>
      </c>
    </row>
    <row r="137" spans="1:65" s="2" customFormat="1" ht="21.75" customHeight="1">
      <c r="A137" s="29"/>
      <c r="B137" s="134"/>
      <c r="C137" s="135">
        <v>25</v>
      </c>
      <c r="D137" s="135" t="s">
        <v>124</v>
      </c>
      <c r="E137" s="136" t="s">
        <v>310</v>
      </c>
      <c r="F137" s="137" t="s">
        <v>311</v>
      </c>
      <c r="G137" s="138" t="s">
        <v>127</v>
      </c>
      <c r="H137" s="139">
        <v>4.5</v>
      </c>
      <c r="I137" s="140"/>
      <c r="J137" s="140">
        <f>ROUND(I137*H137,2)</f>
        <v>0</v>
      </c>
      <c r="K137" s="137" t="s">
        <v>128</v>
      </c>
      <c r="L137" s="30"/>
      <c r="M137" s="141" t="s">
        <v>3</v>
      </c>
      <c r="N137" s="142" t="s">
        <v>44</v>
      </c>
      <c r="O137" s="143">
        <v>2.5000000000000001E-2</v>
      </c>
      <c r="P137" s="143">
        <f>O137*H137</f>
        <v>0.1125</v>
      </c>
      <c r="Q137" s="143">
        <v>0</v>
      </c>
      <c r="R137" s="143">
        <f>Q137*H137</f>
        <v>0</v>
      </c>
      <c r="S137" s="143">
        <v>0</v>
      </c>
      <c r="T137" s="144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45" t="s">
        <v>129</v>
      </c>
      <c r="AT137" s="145" t="s">
        <v>124</v>
      </c>
      <c r="AU137" s="145" t="s">
        <v>83</v>
      </c>
      <c r="AY137" s="17" t="s">
        <v>122</v>
      </c>
      <c r="BE137" s="146">
        <f>IF(N137="základní",J137,0)</f>
        <v>0</v>
      </c>
      <c r="BF137" s="146">
        <f>IF(N137="snížená",J137,0)</f>
        <v>0</v>
      </c>
      <c r="BG137" s="146">
        <f>IF(N137="zákl. přenesená",J137,0)</f>
        <v>0</v>
      </c>
      <c r="BH137" s="146">
        <f>IF(N137="sníž. přenesená",J137,0)</f>
        <v>0</v>
      </c>
      <c r="BI137" s="146">
        <f>IF(N137="nulová",J137,0)</f>
        <v>0</v>
      </c>
      <c r="BJ137" s="17" t="s">
        <v>81</v>
      </c>
      <c r="BK137" s="146">
        <f>ROUND(I137*H137,2)</f>
        <v>0</v>
      </c>
      <c r="BL137" s="17" t="s">
        <v>129</v>
      </c>
      <c r="BM137" s="145" t="s">
        <v>587</v>
      </c>
    </row>
    <row r="138" spans="1:65" s="13" customFormat="1">
      <c r="B138" s="147"/>
      <c r="D138" s="148" t="s">
        <v>131</v>
      </c>
      <c r="E138" s="149" t="s">
        <v>3</v>
      </c>
      <c r="F138" s="150" t="s">
        <v>532</v>
      </c>
      <c r="H138" s="151">
        <v>4.5</v>
      </c>
      <c r="L138" s="147"/>
      <c r="M138" s="152"/>
      <c r="N138" s="153"/>
      <c r="O138" s="153"/>
      <c r="P138" s="153"/>
      <c r="Q138" s="153"/>
      <c r="R138" s="153"/>
      <c r="S138" s="153"/>
      <c r="T138" s="154"/>
      <c r="AT138" s="149" t="s">
        <v>131</v>
      </c>
      <c r="AU138" s="149" t="s">
        <v>83</v>
      </c>
      <c r="AV138" s="13" t="s">
        <v>83</v>
      </c>
      <c r="AW138" s="13" t="s">
        <v>33</v>
      </c>
      <c r="AX138" s="13" t="s">
        <v>81</v>
      </c>
      <c r="AY138" s="149" t="s">
        <v>122</v>
      </c>
    </row>
    <row r="139" spans="1:65" s="2" customFormat="1" ht="16.5" customHeight="1">
      <c r="A139" s="29"/>
      <c r="B139" s="134"/>
      <c r="C139" s="135">
        <v>26</v>
      </c>
      <c r="D139" s="135" t="s">
        <v>124</v>
      </c>
      <c r="E139" s="136" t="s">
        <v>314</v>
      </c>
      <c r="F139" s="137" t="s">
        <v>315</v>
      </c>
      <c r="G139" s="138" t="s">
        <v>127</v>
      </c>
      <c r="H139" s="139">
        <v>253.5</v>
      </c>
      <c r="I139" s="140"/>
      <c r="J139" s="140">
        <f>ROUND(I139*H139,2)</f>
        <v>0</v>
      </c>
      <c r="K139" s="137" t="s">
        <v>128</v>
      </c>
      <c r="L139" s="30"/>
      <c r="M139" s="141" t="s">
        <v>3</v>
      </c>
      <c r="N139" s="142" t="s">
        <v>44</v>
      </c>
      <c r="O139" s="143">
        <v>1.0999999999999999E-2</v>
      </c>
      <c r="P139" s="143">
        <f>O139*H139</f>
        <v>2.7885</v>
      </c>
      <c r="Q139" s="143">
        <v>0</v>
      </c>
      <c r="R139" s="143">
        <f>Q139*H139</f>
        <v>0</v>
      </c>
      <c r="S139" s="143">
        <v>0</v>
      </c>
      <c r="T139" s="144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45" t="s">
        <v>129</v>
      </c>
      <c r="AT139" s="145" t="s">
        <v>124</v>
      </c>
      <c r="AU139" s="145" t="s">
        <v>83</v>
      </c>
      <c r="AY139" s="17" t="s">
        <v>122</v>
      </c>
      <c r="BE139" s="146">
        <f>IF(N139="základní",J139,0)</f>
        <v>0</v>
      </c>
      <c r="BF139" s="146">
        <f>IF(N139="snížená",J139,0)</f>
        <v>0</v>
      </c>
      <c r="BG139" s="146">
        <f>IF(N139="zákl. přenesená",J139,0)</f>
        <v>0</v>
      </c>
      <c r="BH139" s="146">
        <f>IF(N139="sníž. přenesená",J139,0)</f>
        <v>0</v>
      </c>
      <c r="BI139" s="146">
        <f>IF(N139="nulová",J139,0)</f>
        <v>0</v>
      </c>
      <c r="BJ139" s="17" t="s">
        <v>81</v>
      </c>
      <c r="BK139" s="146">
        <f>ROUND(I139*H139,2)</f>
        <v>0</v>
      </c>
      <c r="BL139" s="17" t="s">
        <v>129</v>
      </c>
      <c r="BM139" s="145" t="s">
        <v>588</v>
      </c>
    </row>
    <row r="140" spans="1:65" s="12" customFormat="1" ht="22.9" customHeight="1">
      <c r="B140" s="122"/>
      <c r="D140" s="123" t="s">
        <v>72</v>
      </c>
      <c r="E140" s="132" t="s">
        <v>129</v>
      </c>
      <c r="F140" s="132" t="s">
        <v>324</v>
      </c>
      <c r="J140" s="133">
        <f>BK140</f>
        <v>0</v>
      </c>
      <c r="L140" s="122"/>
      <c r="M140" s="126"/>
      <c r="N140" s="127"/>
      <c r="O140" s="127"/>
      <c r="P140" s="128">
        <f>SUM(P141:P148)</f>
        <v>36.756774999999998</v>
      </c>
      <c r="Q140" s="127"/>
      <c r="R140" s="128">
        <f>SUM(R141:R148)</f>
        <v>0.38600000000000001</v>
      </c>
      <c r="S140" s="127"/>
      <c r="T140" s="129">
        <f>SUM(T141:T148)</f>
        <v>0</v>
      </c>
      <c r="AR140" s="123" t="s">
        <v>81</v>
      </c>
      <c r="AT140" s="130" t="s">
        <v>72</v>
      </c>
      <c r="AU140" s="130" t="s">
        <v>81</v>
      </c>
      <c r="AY140" s="123" t="s">
        <v>122</v>
      </c>
      <c r="BK140" s="131">
        <f>SUM(BK141:BK148)</f>
        <v>0</v>
      </c>
    </row>
    <row r="141" spans="1:65" s="2" customFormat="1" ht="16.5" customHeight="1">
      <c r="A141" s="29"/>
      <c r="B141" s="134"/>
      <c r="C141" s="135">
        <v>27</v>
      </c>
      <c r="D141" s="135" t="s">
        <v>124</v>
      </c>
      <c r="E141" s="136" t="s">
        <v>325</v>
      </c>
      <c r="F141" s="137" t="s">
        <v>326</v>
      </c>
      <c r="G141" s="138" t="s">
        <v>204</v>
      </c>
      <c r="H141" s="139">
        <v>25.695</v>
      </c>
      <c r="I141" s="140"/>
      <c r="J141" s="140">
        <f>ROUND(I141*H141,2)</f>
        <v>0</v>
      </c>
      <c r="K141" s="137" t="s">
        <v>128</v>
      </c>
      <c r="L141" s="30"/>
      <c r="M141" s="141" t="s">
        <v>3</v>
      </c>
      <c r="N141" s="142" t="s">
        <v>44</v>
      </c>
      <c r="O141" s="143">
        <v>1.3169999999999999</v>
      </c>
      <c r="P141" s="143">
        <f>O141*H141</f>
        <v>33.840314999999997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45" t="s">
        <v>129</v>
      </c>
      <c r="AT141" s="145" t="s">
        <v>124</v>
      </c>
      <c r="AU141" s="145" t="s">
        <v>83</v>
      </c>
      <c r="AY141" s="17" t="s">
        <v>122</v>
      </c>
      <c r="BE141" s="146">
        <f>IF(N141="základní",J141,0)</f>
        <v>0</v>
      </c>
      <c r="BF141" s="146">
        <f>IF(N141="snížená",J141,0)</f>
        <v>0</v>
      </c>
      <c r="BG141" s="146">
        <f>IF(N141="zákl. přenesená",J141,0)</f>
        <v>0</v>
      </c>
      <c r="BH141" s="146">
        <f>IF(N141="sníž. přenesená",J141,0)</f>
        <v>0</v>
      </c>
      <c r="BI141" s="146">
        <f>IF(N141="nulová",J141,0)</f>
        <v>0</v>
      </c>
      <c r="BJ141" s="17" t="s">
        <v>81</v>
      </c>
      <c r="BK141" s="146">
        <f>ROUND(I141*H141,2)</f>
        <v>0</v>
      </c>
      <c r="BL141" s="17" t="s">
        <v>129</v>
      </c>
      <c r="BM141" s="145" t="s">
        <v>589</v>
      </c>
    </row>
    <row r="142" spans="1:65" s="13" customFormat="1">
      <c r="B142" s="147"/>
      <c r="D142" s="148" t="s">
        <v>131</v>
      </c>
      <c r="E142" s="149" t="s">
        <v>3</v>
      </c>
      <c r="F142" s="150" t="s">
        <v>590</v>
      </c>
      <c r="H142" s="151">
        <v>25.695</v>
      </c>
      <c r="L142" s="147"/>
      <c r="M142" s="152"/>
      <c r="N142" s="153"/>
      <c r="O142" s="153"/>
      <c r="P142" s="153"/>
      <c r="Q142" s="153"/>
      <c r="R142" s="153"/>
      <c r="S142" s="153"/>
      <c r="T142" s="154"/>
      <c r="AT142" s="149" t="s">
        <v>131</v>
      </c>
      <c r="AU142" s="149" t="s">
        <v>83</v>
      </c>
      <c r="AV142" s="13" t="s">
        <v>83</v>
      </c>
      <c r="AW142" s="13" t="s">
        <v>33</v>
      </c>
      <c r="AX142" s="13" t="s">
        <v>81</v>
      </c>
      <c r="AY142" s="149" t="s">
        <v>122</v>
      </c>
    </row>
    <row r="143" spans="1:65" s="2" customFormat="1" ht="16.5" customHeight="1">
      <c r="A143" s="29"/>
      <c r="B143" s="134"/>
      <c r="C143" s="135">
        <v>28</v>
      </c>
      <c r="D143" s="135" t="s">
        <v>124</v>
      </c>
      <c r="E143" s="136" t="s">
        <v>329</v>
      </c>
      <c r="F143" s="137" t="s">
        <v>330</v>
      </c>
      <c r="G143" s="138" t="s">
        <v>192</v>
      </c>
      <c r="H143" s="139">
        <v>4</v>
      </c>
      <c r="I143" s="140"/>
      <c r="J143" s="140">
        <f>ROUND(I143*H143,2)</f>
        <v>0</v>
      </c>
      <c r="K143" s="137" t="s">
        <v>128</v>
      </c>
      <c r="L143" s="30"/>
      <c r="M143" s="141" t="s">
        <v>3</v>
      </c>
      <c r="N143" s="142" t="s">
        <v>44</v>
      </c>
      <c r="O143" s="143">
        <v>0.28000000000000003</v>
      </c>
      <c r="P143" s="143">
        <f>O143*H143</f>
        <v>1.1200000000000001</v>
      </c>
      <c r="Q143" s="143">
        <v>6.6E-3</v>
      </c>
      <c r="R143" s="143">
        <f>Q143*H143</f>
        <v>2.64E-2</v>
      </c>
      <c r="S143" s="143">
        <v>0</v>
      </c>
      <c r="T143" s="144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45" t="s">
        <v>129</v>
      </c>
      <c r="AT143" s="145" t="s">
        <v>124</v>
      </c>
      <c r="AU143" s="145" t="s">
        <v>83</v>
      </c>
      <c r="AY143" s="17" t="s">
        <v>122</v>
      </c>
      <c r="BE143" s="146">
        <f>IF(N143="základní",J143,0)</f>
        <v>0</v>
      </c>
      <c r="BF143" s="146">
        <f>IF(N143="snížená",J143,0)</f>
        <v>0</v>
      </c>
      <c r="BG143" s="146">
        <f>IF(N143="zákl. přenesená",J143,0)</f>
        <v>0</v>
      </c>
      <c r="BH143" s="146">
        <f>IF(N143="sníž. přenesená",J143,0)</f>
        <v>0</v>
      </c>
      <c r="BI143" s="146">
        <f>IF(N143="nulová",J143,0)</f>
        <v>0</v>
      </c>
      <c r="BJ143" s="17" t="s">
        <v>81</v>
      </c>
      <c r="BK143" s="146">
        <f>ROUND(I143*H143,2)</f>
        <v>0</v>
      </c>
      <c r="BL143" s="17" t="s">
        <v>129</v>
      </c>
      <c r="BM143" s="145" t="s">
        <v>591</v>
      </c>
    </row>
    <row r="144" spans="1:65" s="2" customFormat="1" ht="16.5" customHeight="1">
      <c r="A144" s="29"/>
      <c r="B144" s="134"/>
      <c r="C144" s="162">
        <v>29</v>
      </c>
      <c r="D144" s="162" t="s">
        <v>282</v>
      </c>
      <c r="E144" s="163" t="s">
        <v>339</v>
      </c>
      <c r="F144" s="164" t="s">
        <v>340</v>
      </c>
      <c r="G144" s="165" t="s">
        <v>192</v>
      </c>
      <c r="H144" s="166">
        <v>4</v>
      </c>
      <c r="I144" s="167"/>
      <c r="J144" s="167">
        <f>ROUND(I144*H144,2)</f>
        <v>0</v>
      </c>
      <c r="K144" s="164" t="s">
        <v>128</v>
      </c>
      <c r="L144" s="168"/>
      <c r="M144" s="169" t="s">
        <v>3</v>
      </c>
      <c r="N144" s="170" t="s">
        <v>44</v>
      </c>
      <c r="O144" s="143">
        <v>0</v>
      </c>
      <c r="P144" s="143">
        <f>O144*H144</f>
        <v>0</v>
      </c>
      <c r="Q144" s="143">
        <v>6.8000000000000005E-2</v>
      </c>
      <c r="R144" s="143">
        <f>Q144*H144</f>
        <v>0.27200000000000002</v>
      </c>
      <c r="S144" s="143">
        <v>0</v>
      </c>
      <c r="T144" s="144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45" t="s">
        <v>159</v>
      </c>
      <c r="AT144" s="145" t="s">
        <v>282</v>
      </c>
      <c r="AU144" s="145" t="s">
        <v>83</v>
      </c>
      <c r="AY144" s="17" t="s">
        <v>122</v>
      </c>
      <c r="BE144" s="146">
        <f>IF(N144="základní",J144,0)</f>
        <v>0</v>
      </c>
      <c r="BF144" s="146">
        <f>IF(N144="snížená",J144,0)</f>
        <v>0</v>
      </c>
      <c r="BG144" s="146">
        <f>IF(N144="zákl. přenesená",J144,0)</f>
        <v>0</v>
      </c>
      <c r="BH144" s="146">
        <f>IF(N144="sníž. přenesená",J144,0)</f>
        <v>0</v>
      </c>
      <c r="BI144" s="146">
        <f>IF(N144="nulová",J144,0)</f>
        <v>0</v>
      </c>
      <c r="BJ144" s="17" t="s">
        <v>81</v>
      </c>
      <c r="BK144" s="146">
        <f>ROUND(I144*H144,2)</f>
        <v>0</v>
      </c>
      <c r="BL144" s="17" t="s">
        <v>129</v>
      </c>
      <c r="BM144" s="145" t="s">
        <v>592</v>
      </c>
    </row>
    <row r="145" spans="1:65" s="2" customFormat="1" ht="21.75" customHeight="1">
      <c r="A145" s="29"/>
      <c r="B145" s="134"/>
      <c r="C145" s="135">
        <v>30</v>
      </c>
      <c r="D145" s="135" t="s">
        <v>124</v>
      </c>
      <c r="E145" s="136" t="s">
        <v>342</v>
      </c>
      <c r="F145" s="137" t="s">
        <v>343</v>
      </c>
      <c r="G145" s="138" t="s">
        <v>192</v>
      </c>
      <c r="H145" s="139">
        <v>1</v>
      </c>
      <c r="I145" s="140"/>
      <c r="J145" s="140">
        <f>ROUND(I145*H145,2)</f>
        <v>0</v>
      </c>
      <c r="K145" s="137" t="s">
        <v>128</v>
      </c>
      <c r="L145" s="30"/>
      <c r="M145" s="141" t="s">
        <v>3</v>
      </c>
      <c r="N145" s="142" t="s">
        <v>44</v>
      </c>
      <c r="O145" s="143">
        <v>0.56000000000000005</v>
      </c>
      <c r="P145" s="143">
        <f>O145*H145</f>
        <v>0.56000000000000005</v>
      </c>
      <c r="Q145" s="143">
        <v>6.6E-3</v>
      </c>
      <c r="R145" s="143">
        <f>Q145*H145</f>
        <v>6.6E-3</v>
      </c>
      <c r="S145" s="143">
        <v>0</v>
      </c>
      <c r="T145" s="144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45" t="s">
        <v>129</v>
      </c>
      <c r="AT145" s="145" t="s">
        <v>124</v>
      </c>
      <c r="AU145" s="145" t="s">
        <v>83</v>
      </c>
      <c r="AY145" s="17" t="s">
        <v>122</v>
      </c>
      <c r="BE145" s="146">
        <f>IF(N145="základní",J145,0)</f>
        <v>0</v>
      </c>
      <c r="BF145" s="146">
        <f>IF(N145="snížená",J145,0)</f>
        <v>0</v>
      </c>
      <c r="BG145" s="146">
        <f>IF(N145="zákl. přenesená",J145,0)</f>
        <v>0</v>
      </c>
      <c r="BH145" s="146">
        <f>IF(N145="sníž. přenesená",J145,0)</f>
        <v>0</v>
      </c>
      <c r="BI145" s="146">
        <f>IF(N145="nulová",J145,0)</f>
        <v>0</v>
      </c>
      <c r="BJ145" s="17" t="s">
        <v>81</v>
      </c>
      <c r="BK145" s="146">
        <f>ROUND(I145*H145,2)</f>
        <v>0</v>
      </c>
      <c r="BL145" s="17" t="s">
        <v>129</v>
      </c>
      <c r="BM145" s="145" t="s">
        <v>593</v>
      </c>
    </row>
    <row r="146" spans="1:65" s="2" customFormat="1" ht="16.5" customHeight="1">
      <c r="A146" s="29"/>
      <c r="B146" s="134"/>
      <c r="C146" s="162">
        <v>31</v>
      </c>
      <c r="D146" s="162" t="s">
        <v>282</v>
      </c>
      <c r="E146" s="163" t="s">
        <v>345</v>
      </c>
      <c r="F146" s="164" t="s">
        <v>346</v>
      </c>
      <c r="G146" s="165" t="s">
        <v>192</v>
      </c>
      <c r="H146" s="166">
        <v>1</v>
      </c>
      <c r="I146" s="167"/>
      <c r="J146" s="167">
        <f>ROUND(I146*H146,2)</f>
        <v>0</v>
      </c>
      <c r="K146" s="164" t="s">
        <v>128</v>
      </c>
      <c r="L146" s="168"/>
      <c r="M146" s="169" t="s">
        <v>3</v>
      </c>
      <c r="N146" s="170" t="s">
        <v>44</v>
      </c>
      <c r="O146" s="143">
        <v>0</v>
      </c>
      <c r="P146" s="143">
        <f>O146*H146</f>
        <v>0</v>
      </c>
      <c r="Q146" s="143">
        <v>8.1000000000000003E-2</v>
      </c>
      <c r="R146" s="143">
        <f>Q146*H146</f>
        <v>8.1000000000000003E-2</v>
      </c>
      <c r="S146" s="143">
        <v>0</v>
      </c>
      <c r="T146" s="144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45" t="s">
        <v>159</v>
      </c>
      <c r="AT146" s="145" t="s">
        <v>282</v>
      </c>
      <c r="AU146" s="145" t="s">
        <v>83</v>
      </c>
      <c r="AY146" s="17" t="s">
        <v>122</v>
      </c>
      <c r="BE146" s="146">
        <f>IF(N146="základní",J146,0)</f>
        <v>0</v>
      </c>
      <c r="BF146" s="146">
        <f>IF(N146="snížená",J146,0)</f>
        <v>0</v>
      </c>
      <c r="BG146" s="146">
        <f>IF(N146="zákl. přenesená",J146,0)</f>
        <v>0</v>
      </c>
      <c r="BH146" s="146">
        <f>IF(N146="sníž. přenesená",J146,0)</f>
        <v>0</v>
      </c>
      <c r="BI146" s="146">
        <f>IF(N146="nulová",J146,0)</f>
        <v>0</v>
      </c>
      <c r="BJ146" s="17" t="s">
        <v>81</v>
      </c>
      <c r="BK146" s="146">
        <f>ROUND(I146*H146,2)</f>
        <v>0</v>
      </c>
      <c r="BL146" s="17" t="s">
        <v>129</v>
      </c>
      <c r="BM146" s="145" t="s">
        <v>594</v>
      </c>
    </row>
    <row r="147" spans="1:65" s="2" customFormat="1" ht="24.2" customHeight="1">
      <c r="A147" s="29"/>
      <c r="B147" s="134"/>
      <c r="C147" s="135">
        <v>32</v>
      </c>
      <c r="D147" s="135" t="s">
        <v>124</v>
      </c>
      <c r="E147" s="136" t="s">
        <v>348</v>
      </c>
      <c r="F147" s="137" t="s">
        <v>349</v>
      </c>
      <c r="G147" s="138" t="s">
        <v>204</v>
      </c>
      <c r="H147" s="139">
        <v>0.84399999999999997</v>
      </c>
      <c r="I147" s="140"/>
      <c r="J147" s="140">
        <f>ROUND(I147*H147,2)</f>
        <v>0</v>
      </c>
      <c r="K147" s="137" t="s">
        <v>128</v>
      </c>
      <c r="L147" s="30"/>
      <c r="M147" s="141" t="s">
        <v>3</v>
      </c>
      <c r="N147" s="142" t="s">
        <v>44</v>
      </c>
      <c r="O147" s="143">
        <v>1.4650000000000001</v>
      </c>
      <c r="P147" s="143">
        <f>O147*H147</f>
        <v>1.2364600000000001</v>
      </c>
      <c r="Q147" s="143">
        <v>0</v>
      </c>
      <c r="R147" s="143">
        <f>Q147*H147</f>
        <v>0</v>
      </c>
      <c r="S147" s="143">
        <v>0</v>
      </c>
      <c r="T147" s="144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45" t="s">
        <v>129</v>
      </c>
      <c r="AT147" s="145" t="s">
        <v>124</v>
      </c>
      <c r="AU147" s="145" t="s">
        <v>83</v>
      </c>
      <c r="AY147" s="17" t="s">
        <v>122</v>
      </c>
      <c r="BE147" s="146">
        <f>IF(N147="základní",J147,0)</f>
        <v>0</v>
      </c>
      <c r="BF147" s="146">
        <f>IF(N147="snížená",J147,0)</f>
        <v>0</v>
      </c>
      <c r="BG147" s="146">
        <f>IF(N147="zákl. přenesená",J147,0)</f>
        <v>0</v>
      </c>
      <c r="BH147" s="146">
        <f>IF(N147="sníž. přenesená",J147,0)</f>
        <v>0</v>
      </c>
      <c r="BI147" s="146">
        <f>IF(N147="nulová",J147,0)</f>
        <v>0</v>
      </c>
      <c r="BJ147" s="17" t="s">
        <v>81</v>
      </c>
      <c r="BK147" s="146">
        <f>ROUND(I147*H147,2)</f>
        <v>0</v>
      </c>
      <c r="BL147" s="17" t="s">
        <v>129</v>
      </c>
      <c r="BM147" s="145" t="s">
        <v>595</v>
      </c>
    </row>
    <row r="148" spans="1:65" s="13" customFormat="1">
      <c r="B148" s="147"/>
      <c r="D148" s="148" t="s">
        <v>131</v>
      </c>
      <c r="E148" s="149" t="s">
        <v>3</v>
      </c>
      <c r="F148" s="150" t="s">
        <v>596</v>
      </c>
      <c r="H148" s="151">
        <v>0.84399999999999997</v>
      </c>
      <c r="L148" s="147"/>
      <c r="M148" s="152"/>
      <c r="N148" s="153"/>
      <c r="O148" s="153"/>
      <c r="P148" s="153"/>
      <c r="Q148" s="153"/>
      <c r="R148" s="153"/>
      <c r="S148" s="153"/>
      <c r="T148" s="154"/>
      <c r="AT148" s="149" t="s">
        <v>131</v>
      </c>
      <c r="AU148" s="149" t="s">
        <v>83</v>
      </c>
      <c r="AV148" s="13" t="s">
        <v>83</v>
      </c>
      <c r="AW148" s="13" t="s">
        <v>33</v>
      </c>
      <c r="AX148" s="13" t="s">
        <v>81</v>
      </c>
      <c r="AY148" s="149" t="s">
        <v>122</v>
      </c>
    </row>
    <row r="149" spans="1:65" s="12" customFormat="1" ht="22.9" customHeight="1">
      <c r="B149" s="122"/>
      <c r="D149" s="123" t="s">
        <v>72</v>
      </c>
      <c r="E149" s="132" t="s">
        <v>144</v>
      </c>
      <c r="F149" s="132" t="s">
        <v>352</v>
      </c>
      <c r="J149" s="133">
        <f>BK149</f>
        <v>0</v>
      </c>
      <c r="L149" s="122"/>
      <c r="M149" s="126"/>
      <c r="N149" s="127"/>
      <c r="O149" s="127"/>
      <c r="P149" s="128">
        <f>SUM(P150:P151)</f>
        <v>0.1305</v>
      </c>
      <c r="Q149" s="127"/>
      <c r="R149" s="128">
        <f>SUM(R150:R151)</f>
        <v>0</v>
      </c>
      <c r="S149" s="127"/>
      <c r="T149" s="129">
        <f>SUM(T150:T151)</f>
        <v>0</v>
      </c>
      <c r="AR149" s="123" t="s">
        <v>81</v>
      </c>
      <c r="AT149" s="130" t="s">
        <v>72</v>
      </c>
      <c r="AU149" s="130" t="s">
        <v>81</v>
      </c>
      <c r="AY149" s="123" t="s">
        <v>122</v>
      </c>
      <c r="BK149" s="131">
        <f>SUM(BK150:BK151)</f>
        <v>0</v>
      </c>
    </row>
    <row r="150" spans="1:65" s="2" customFormat="1" ht="16.5" customHeight="1">
      <c r="A150" s="29"/>
      <c r="B150" s="134"/>
      <c r="C150" s="135">
        <v>33</v>
      </c>
      <c r="D150" s="135" t="s">
        <v>124</v>
      </c>
      <c r="E150" s="136" t="s">
        <v>353</v>
      </c>
      <c r="F150" s="137" t="s">
        <v>354</v>
      </c>
      <c r="G150" s="138" t="s">
        <v>127</v>
      </c>
      <c r="H150" s="139">
        <v>4.5</v>
      </c>
      <c r="I150" s="140"/>
      <c r="J150" s="140">
        <f>ROUND(I150*H150,2)</f>
        <v>0</v>
      </c>
      <c r="K150" s="137" t="s">
        <v>128</v>
      </c>
      <c r="L150" s="30"/>
      <c r="M150" s="141" t="s">
        <v>3</v>
      </c>
      <c r="N150" s="142" t="s">
        <v>44</v>
      </c>
      <c r="O150" s="143">
        <v>2.9000000000000001E-2</v>
      </c>
      <c r="P150" s="143">
        <f>O150*H150</f>
        <v>0.1305</v>
      </c>
      <c r="Q150" s="143">
        <v>0</v>
      </c>
      <c r="R150" s="143">
        <f>Q150*H150</f>
        <v>0</v>
      </c>
      <c r="S150" s="143">
        <v>0</v>
      </c>
      <c r="T150" s="14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45" t="s">
        <v>129</v>
      </c>
      <c r="AT150" s="145" t="s">
        <v>124</v>
      </c>
      <c r="AU150" s="145" t="s">
        <v>83</v>
      </c>
      <c r="AY150" s="17" t="s">
        <v>122</v>
      </c>
      <c r="BE150" s="146">
        <f>IF(N150="základní",J150,0)</f>
        <v>0</v>
      </c>
      <c r="BF150" s="146">
        <f>IF(N150="snížená",J150,0)</f>
        <v>0</v>
      </c>
      <c r="BG150" s="146">
        <f>IF(N150="zákl. přenesená",J150,0)</f>
        <v>0</v>
      </c>
      <c r="BH150" s="146">
        <f>IF(N150="sníž. přenesená",J150,0)</f>
        <v>0</v>
      </c>
      <c r="BI150" s="146">
        <f>IF(N150="nulová",J150,0)</f>
        <v>0</v>
      </c>
      <c r="BJ150" s="17" t="s">
        <v>81</v>
      </c>
      <c r="BK150" s="146">
        <f>ROUND(I150*H150,2)</f>
        <v>0</v>
      </c>
      <c r="BL150" s="17" t="s">
        <v>129</v>
      </c>
      <c r="BM150" s="145" t="s">
        <v>597</v>
      </c>
    </row>
    <row r="151" spans="1:65" s="13" customFormat="1">
      <c r="B151" s="147"/>
      <c r="D151" s="148" t="s">
        <v>131</v>
      </c>
      <c r="E151" s="149" t="s">
        <v>3</v>
      </c>
      <c r="F151" s="150" t="s">
        <v>532</v>
      </c>
      <c r="H151" s="151">
        <v>4.5</v>
      </c>
      <c r="L151" s="147"/>
      <c r="M151" s="152"/>
      <c r="N151" s="153"/>
      <c r="O151" s="153"/>
      <c r="P151" s="153"/>
      <c r="Q151" s="153"/>
      <c r="R151" s="153"/>
      <c r="S151" s="153"/>
      <c r="T151" s="154"/>
      <c r="AT151" s="149" t="s">
        <v>131</v>
      </c>
      <c r="AU151" s="149" t="s">
        <v>83</v>
      </c>
      <c r="AV151" s="13" t="s">
        <v>83</v>
      </c>
      <c r="AW151" s="13" t="s">
        <v>33</v>
      </c>
      <c r="AX151" s="13" t="s">
        <v>81</v>
      </c>
      <c r="AY151" s="149" t="s">
        <v>122</v>
      </c>
    </row>
    <row r="152" spans="1:65" s="12" customFormat="1" ht="22.9" customHeight="1">
      <c r="B152" s="122"/>
      <c r="D152" s="123" t="s">
        <v>72</v>
      </c>
      <c r="E152" s="132" t="s">
        <v>159</v>
      </c>
      <c r="F152" s="132" t="s">
        <v>383</v>
      </c>
      <c r="J152" s="133">
        <f>BK152</f>
        <v>0</v>
      </c>
      <c r="L152" s="122"/>
      <c r="M152" s="126"/>
      <c r="N152" s="127"/>
      <c r="O152" s="127"/>
      <c r="P152" s="128">
        <f>SUM(P153:P175)</f>
        <v>165.57049999999998</v>
      </c>
      <c r="Q152" s="127"/>
      <c r="R152" s="128">
        <f>SUM(R153:R175)</f>
        <v>23.151504200000002</v>
      </c>
      <c r="S152" s="127"/>
      <c r="T152" s="129">
        <f>SUM(T153:T175)</f>
        <v>0.10500000000000001</v>
      </c>
      <c r="AR152" s="123" t="s">
        <v>81</v>
      </c>
      <c r="AT152" s="130" t="s">
        <v>72</v>
      </c>
      <c r="AU152" s="130" t="s">
        <v>81</v>
      </c>
      <c r="AY152" s="123" t="s">
        <v>122</v>
      </c>
      <c r="BK152" s="131">
        <f>SUM(BK153:BK175)</f>
        <v>0</v>
      </c>
    </row>
    <row r="153" spans="1:65" s="2" customFormat="1" ht="16.5" customHeight="1">
      <c r="A153" s="29"/>
      <c r="B153" s="134"/>
      <c r="C153" s="135">
        <v>34</v>
      </c>
      <c r="D153" s="135" t="s">
        <v>124</v>
      </c>
      <c r="E153" s="136" t="s">
        <v>598</v>
      </c>
      <c r="F153" s="137" t="s">
        <v>599</v>
      </c>
      <c r="G153" s="138" t="s">
        <v>177</v>
      </c>
      <c r="H153" s="139">
        <v>171.3</v>
      </c>
      <c r="I153" s="140"/>
      <c r="J153" s="140">
        <f>ROUND(I153*H153,2)</f>
        <v>0</v>
      </c>
      <c r="K153" s="137" t="s">
        <v>128</v>
      </c>
      <c r="L153" s="30"/>
      <c r="M153" s="141" t="s">
        <v>3</v>
      </c>
      <c r="N153" s="142" t="s">
        <v>44</v>
      </c>
      <c r="O153" s="143">
        <v>0.441</v>
      </c>
      <c r="P153" s="143">
        <f>O153*H153</f>
        <v>75.543300000000002</v>
      </c>
      <c r="Q153" s="143">
        <v>3.0000000000000001E-5</v>
      </c>
      <c r="R153" s="143">
        <f>Q153*H153</f>
        <v>5.1390000000000003E-3</v>
      </c>
      <c r="S153" s="143">
        <v>0</v>
      </c>
      <c r="T153" s="144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45" t="s">
        <v>129</v>
      </c>
      <c r="AT153" s="145" t="s">
        <v>124</v>
      </c>
      <c r="AU153" s="145" t="s">
        <v>83</v>
      </c>
      <c r="AY153" s="17" t="s">
        <v>122</v>
      </c>
      <c r="BE153" s="146">
        <f>IF(N153="základní",J153,0)</f>
        <v>0</v>
      </c>
      <c r="BF153" s="146">
        <f>IF(N153="snížená",J153,0)</f>
        <v>0</v>
      </c>
      <c r="BG153" s="146">
        <f>IF(N153="zákl. přenesená",J153,0)</f>
        <v>0</v>
      </c>
      <c r="BH153" s="146">
        <f>IF(N153="sníž. přenesená",J153,0)</f>
        <v>0</v>
      </c>
      <c r="BI153" s="146">
        <f>IF(N153="nulová",J153,0)</f>
        <v>0</v>
      </c>
      <c r="BJ153" s="17" t="s">
        <v>81</v>
      </c>
      <c r="BK153" s="146">
        <f>ROUND(I153*H153,2)</f>
        <v>0</v>
      </c>
      <c r="BL153" s="17" t="s">
        <v>129</v>
      </c>
      <c r="BM153" s="145" t="s">
        <v>600</v>
      </c>
    </row>
    <row r="154" spans="1:65" s="2" customFormat="1" ht="16.5" customHeight="1">
      <c r="A154" s="29"/>
      <c r="B154" s="134"/>
      <c r="C154" s="162">
        <v>35</v>
      </c>
      <c r="D154" s="162" t="s">
        <v>282</v>
      </c>
      <c r="E154" s="163" t="s">
        <v>601</v>
      </c>
      <c r="F154" s="164" t="s">
        <v>602</v>
      </c>
      <c r="G154" s="165" t="s">
        <v>177</v>
      </c>
      <c r="H154" s="166">
        <v>173.87</v>
      </c>
      <c r="I154" s="167"/>
      <c r="J154" s="167">
        <f>ROUND(I154*H154,2)</f>
        <v>0</v>
      </c>
      <c r="K154" s="164" t="s">
        <v>128</v>
      </c>
      <c r="L154" s="168"/>
      <c r="M154" s="169" t="s">
        <v>3</v>
      </c>
      <c r="N154" s="170" t="s">
        <v>44</v>
      </c>
      <c r="O154" s="143">
        <v>0</v>
      </c>
      <c r="P154" s="143">
        <f>O154*H154</f>
        <v>0</v>
      </c>
      <c r="Q154" s="143">
        <v>3.1960000000000002E-2</v>
      </c>
      <c r="R154" s="143">
        <f>Q154*H154</f>
        <v>5.5568852000000009</v>
      </c>
      <c r="S154" s="143">
        <v>0</v>
      </c>
      <c r="T154" s="144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45" t="s">
        <v>159</v>
      </c>
      <c r="AT154" s="145" t="s">
        <v>282</v>
      </c>
      <c r="AU154" s="145" t="s">
        <v>83</v>
      </c>
      <c r="AY154" s="17" t="s">
        <v>122</v>
      </c>
      <c r="BE154" s="146">
        <f>IF(N154="základní",J154,0)</f>
        <v>0</v>
      </c>
      <c r="BF154" s="146">
        <f>IF(N154="snížená",J154,0)</f>
        <v>0</v>
      </c>
      <c r="BG154" s="146">
        <f>IF(N154="zákl. přenesená",J154,0)</f>
        <v>0</v>
      </c>
      <c r="BH154" s="146">
        <f>IF(N154="sníž. přenesená",J154,0)</f>
        <v>0</v>
      </c>
      <c r="BI154" s="146">
        <f>IF(N154="nulová",J154,0)</f>
        <v>0</v>
      </c>
      <c r="BJ154" s="17" t="s">
        <v>81</v>
      </c>
      <c r="BK154" s="146">
        <f>ROUND(I154*H154,2)</f>
        <v>0</v>
      </c>
      <c r="BL154" s="17" t="s">
        <v>129</v>
      </c>
      <c r="BM154" s="145" t="s">
        <v>603</v>
      </c>
    </row>
    <row r="155" spans="1:65" s="13" customFormat="1">
      <c r="B155" s="147"/>
      <c r="D155" s="148" t="s">
        <v>131</v>
      </c>
      <c r="F155" s="150" t="s">
        <v>604</v>
      </c>
      <c r="H155" s="151">
        <v>173.87</v>
      </c>
      <c r="L155" s="147"/>
      <c r="M155" s="152"/>
      <c r="N155" s="153"/>
      <c r="O155" s="153"/>
      <c r="P155" s="153"/>
      <c r="Q155" s="153"/>
      <c r="R155" s="153"/>
      <c r="S155" s="153"/>
      <c r="T155" s="154"/>
      <c r="AT155" s="149" t="s">
        <v>131</v>
      </c>
      <c r="AU155" s="149" t="s">
        <v>83</v>
      </c>
      <c r="AV155" s="13" t="s">
        <v>83</v>
      </c>
      <c r="AW155" s="13" t="s">
        <v>4</v>
      </c>
      <c r="AX155" s="13" t="s">
        <v>81</v>
      </c>
      <c r="AY155" s="149" t="s">
        <v>122</v>
      </c>
    </row>
    <row r="156" spans="1:65" s="2" customFormat="1" ht="21.75" customHeight="1">
      <c r="A156" s="29"/>
      <c r="B156" s="134"/>
      <c r="C156" s="135">
        <v>36</v>
      </c>
      <c r="D156" s="135" t="s">
        <v>124</v>
      </c>
      <c r="E156" s="136" t="s">
        <v>399</v>
      </c>
      <c r="F156" s="137" t="s">
        <v>400</v>
      </c>
      <c r="G156" s="138" t="s">
        <v>177</v>
      </c>
      <c r="H156" s="139">
        <v>1.5</v>
      </c>
      <c r="I156" s="140"/>
      <c r="J156" s="140">
        <f>ROUND(I156*H156,2)</f>
        <v>0</v>
      </c>
      <c r="K156" s="137" t="s">
        <v>128</v>
      </c>
      <c r="L156" s="30"/>
      <c r="M156" s="141" t="s">
        <v>3</v>
      </c>
      <c r="N156" s="142" t="s">
        <v>44</v>
      </c>
      <c r="O156" s="143">
        <v>9.9000000000000005E-2</v>
      </c>
      <c r="P156" s="143">
        <f>O156*H156</f>
        <v>0.14850000000000002</v>
      </c>
      <c r="Q156" s="143">
        <v>0</v>
      </c>
      <c r="R156" s="143">
        <f>Q156*H156</f>
        <v>0</v>
      </c>
      <c r="S156" s="143">
        <v>7.0000000000000007E-2</v>
      </c>
      <c r="T156" s="144">
        <f>S156*H156</f>
        <v>0.10500000000000001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45" t="s">
        <v>129</v>
      </c>
      <c r="AT156" s="145" t="s">
        <v>124</v>
      </c>
      <c r="AU156" s="145" t="s">
        <v>83</v>
      </c>
      <c r="AY156" s="17" t="s">
        <v>122</v>
      </c>
      <c r="BE156" s="146">
        <f>IF(N156="základní",J156,0)</f>
        <v>0</v>
      </c>
      <c r="BF156" s="146">
        <f>IF(N156="snížená",J156,0)</f>
        <v>0</v>
      </c>
      <c r="BG156" s="146">
        <f>IF(N156="zákl. přenesená",J156,0)</f>
        <v>0</v>
      </c>
      <c r="BH156" s="146">
        <f>IF(N156="sníž. přenesená",J156,0)</f>
        <v>0</v>
      </c>
      <c r="BI156" s="146">
        <f>IF(N156="nulová",J156,0)</f>
        <v>0</v>
      </c>
      <c r="BJ156" s="17" t="s">
        <v>81</v>
      </c>
      <c r="BK156" s="146">
        <f>ROUND(I156*H156,2)</f>
        <v>0</v>
      </c>
      <c r="BL156" s="17" t="s">
        <v>129</v>
      </c>
      <c r="BM156" s="145" t="s">
        <v>605</v>
      </c>
    </row>
    <row r="157" spans="1:65" s="13" customFormat="1">
      <c r="B157" s="147"/>
      <c r="D157" s="148" t="s">
        <v>131</v>
      </c>
      <c r="E157" s="149" t="s">
        <v>3</v>
      </c>
      <c r="F157" s="150" t="s">
        <v>402</v>
      </c>
      <c r="H157" s="151">
        <v>1.5</v>
      </c>
      <c r="L157" s="147"/>
      <c r="M157" s="152"/>
      <c r="N157" s="153"/>
      <c r="O157" s="153"/>
      <c r="P157" s="153"/>
      <c r="Q157" s="153"/>
      <c r="R157" s="153"/>
      <c r="S157" s="153"/>
      <c r="T157" s="154"/>
      <c r="AT157" s="149" t="s">
        <v>131</v>
      </c>
      <c r="AU157" s="149" t="s">
        <v>83</v>
      </c>
      <c r="AV157" s="13" t="s">
        <v>83</v>
      </c>
      <c r="AW157" s="13" t="s">
        <v>33</v>
      </c>
      <c r="AX157" s="13" t="s">
        <v>81</v>
      </c>
      <c r="AY157" s="149" t="s">
        <v>122</v>
      </c>
    </row>
    <row r="158" spans="1:65" s="2" customFormat="1" ht="24.2" customHeight="1">
      <c r="A158" s="29"/>
      <c r="B158" s="134"/>
      <c r="C158" s="135">
        <v>37</v>
      </c>
      <c r="D158" s="135" t="s">
        <v>124</v>
      </c>
      <c r="E158" s="136" t="s">
        <v>606</v>
      </c>
      <c r="F158" s="137" t="s">
        <v>607</v>
      </c>
      <c r="G158" s="138" t="s">
        <v>192</v>
      </c>
      <c r="H158" s="139">
        <v>8</v>
      </c>
      <c r="I158" s="140"/>
      <c r="J158" s="140">
        <f t="shared" ref="J158:J164" si="10">ROUND(I158*H158,2)</f>
        <v>0</v>
      </c>
      <c r="K158" s="137" t="s">
        <v>128</v>
      </c>
      <c r="L158" s="30"/>
      <c r="M158" s="141" t="s">
        <v>3</v>
      </c>
      <c r="N158" s="142" t="s">
        <v>44</v>
      </c>
      <c r="O158" s="143">
        <v>1.639</v>
      </c>
      <c r="P158" s="143">
        <f t="shared" ref="P158:P164" si="11">O158*H158</f>
        <v>13.112</v>
      </c>
      <c r="Q158" s="143">
        <v>1.0000000000000001E-5</v>
      </c>
      <c r="R158" s="143">
        <f t="shared" ref="R158:R164" si="12">Q158*H158</f>
        <v>8.0000000000000007E-5</v>
      </c>
      <c r="S158" s="143">
        <v>0</v>
      </c>
      <c r="T158" s="144">
        <f t="shared" ref="T158:T164" si="13"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45" t="s">
        <v>129</v>
      </c>
      <c r="AT158" s="145" t="s">
        <v>124</v>
      </c>
      <c r="AU158" s="145" t="s">
        <v>83</v>
      </c>
      <c r="AY158" s="17" t="s">
        <v>122</v>
      </c>
      <c r="BE158" s="146">
        <f t="shared" ref="BE158:BE164" si="14">IF(N158="základní",J158,0)</f>
        <v>0</v>
      </c>
      <c r="BF158" s="146">
        <f t="shared" ref="BF158:BF164" si="15">IF(N158="snížená",J158,0)</f>
        <v>0</v>
      </c>
      <c r="BG158" s="146">
        <f t="shared" ref="BG158:BG164" si="16">IF(N158="zákl. přenesená",J158,0)</f>
        <v>0</v>
      </c>
      <c r="BH158" s="146">
        <f t="shared" ref="BH158:BH164" si="17">IF(N158="sníž. přenesená",J158,0)</f>
        <v>0</v>
      </c>
      <c r="BI158" s="146">
        <f t="shared" ref="BI158:BI164" si="18">IF(N158="nulová",J158,0)</f>
        <v>0</v>
      </c>
      <c r="BJ158" s="17" t="s">
        <v>81</v>
      </c>
      <c r="BK158" s="146">
        <f t="shared" ref="BK158:BK164" si="19">ROUND(I158*H158,2)</f>
        <v>0</v>
      </c>
      <c r="BL158" s="17" t="s">
        <v>129</v>
      </c>
      <c r="BM158" s="145" t="s">
        <v>608</v>
      </c>
    </row>
    <row r="159" spans="1:65" s="2" customFormat="1" ht="16.5" customHeight="1">
      <c r="A159" s="29"/>
      <c r="B159" s="134"/>
      <c r="C159" s="162">
        <v>38</v>
      </c>
      <c r="D159" s="162" t="s">
        <v>282</v>
      </c>
      <c r="E159" s="163" t="s">
        <v>609</v>
      </c>
      <c r="F159" s="164" t="s">
        <v>610</v>
      </c>
      <c r="G159" s="165" t="s">
        <v>192</v>
      </c>
      <c r="H159" s="166">
        <v>8</v>
      </c>
      <c r="I159" s="167"/>
      <c r="J159" s="167">
        <f t="shared" si="10"/>
        <v>0</v>
      </c>
      <c r="K159" s="164" t="s">
        <v>3</v>
      </c>
      <c r="L159" s="168"/>
      <c r="M159" s="169" t="s">
        <v>3</v>
      </c>
      <c r="N159" s="170" t="s">
        <v>44</v>
      </c>
      <c r="O159" s="143">
        <v>0</v>
      </c>
      <c r="P159" s="143">
        <f t="shared" si="11"/>
        <v>0</v>
      </c>
      <c r="Q159" s="143">
        <v>1.1000000000000001E-3</v>
      </c>
      <c r="R159" s="143">
        <f t="shared" si="12"/>
        <v>8.8000000000000005E-3</v>
      </c>
      <c r="S159" s="143">
        <v>0</v>
      </c>
      <c r="T159" s="144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45" t="s">
        <v>159</v>
      </c>
      <c r="AT159" s="145" t="s">
        <v>282</v>
      </c>
      <c r="AU159" s="145" t="s">
        <v>83</v>
      </c>
      <c r="AY159" s="17" t="s">
        <v>122</v>
      </c>
      <c r="BE159" s="146">
        <f t="shared" si="14"/>
        <v>0</v>
      </c>
      <c r="BF159" s="146">
        <f t="shared" si="15"/>
        <v>0</v>
      </c>
      <c r="BG159" s="146">
        <f t="shared" si="16"/>
        <v>0</v>
      </c>
      <c r="BH159" s="146">
        <f t="shared" si="17"/>
        <v>0</v>
      </c>
      <c r="BI159" s="146">
        <f t="shared" si="18"/>
        <v>0</v>
      </c>
      <c r="BJ159" s="17" t="s">
        <v>81</v>
      </c>
      <c r="BK159" s="146">
        <f t="shared" si="19"/>
        <v>0</v>
      </c>
      <c r="BL159" s="17" t="s">
        <v>129</v>
      </c>
      <c r="BM159" s="145" t="s">
        <v>611</v>
      </c>
    </row>
    <row r="160" spans="1:65" s="2" customFormat="1" ht="24.2" customHeight="1">
      <c r="A160" s="29"/>
      <c r="B160" s="134"/>
      <c r="C160" s="135">
        <v>39</v>
      </c>
      <c r="D160" s="135" t="s">
        <v>124</v>
      </c>
      <c r="E160" s="136" t="s">
        <v>426</v>
      </c>
      <c r="F160" s="137" t="s">
        <v>427</v>
      </c>
      <c r="G160" s="138" t="s">
        <v>192</v>
      </c>
      <c r="H160" s="139">
        <v>1</v>
      </c>
      <c r="I160" s="140"/>
      <c r="J160" s="140">
        <f t="shared" si="10"/>
        <v>0</v>
      </c>
      <c r="K160" s="137" t="s">
        <v>128</v>
      </c>
      <c r="L160" s="30"/>
      <c r="M160" s="141" t="s">
        <v>3</v>
      </c>
      <c r="N160" s="142" t="s">
        <v>44</v>
      </c>
      <c r="O160" s="143">
        <v>1.728</v>
      </c>
      <c r="P160" s="143">
        <f t="shared" si="11"/>
        <v>1.728</v>
      </c>
      <c r="Q160" s="143">
        <v>1.1E-4</v>
      </c>
      <c r="R160" s="143">
        <f t="shared" si="12"/>
        <v>1.1E-4</v>
      </c>
      <c r="S160" s="143">
        <v>0</v>
      </c>
      <c r="T160" s="144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45" t="s">
        <v>129</v>
      </c>
      <c r="AT160" s="145" t="s">
        <v>124</v>
      </c>
      <c r="AU160" s="145" t="s">
        <v>83</v>
      </c>
      <c r="AY160" s="17" t="s">
        <v>122</v>
      </c>
      <c r="BE160" s="146">
        <f t="shared" si="14"/>
        <v>0</v>
      </c>
      <c r="BF160" s="146">
        <f t="shared" si="15"/>
        <v>0</v>
      </c>
      <c r="BG160" s="146">
        <f t="shared" si="16"/>
        <v>0</v>
      </c>
      <c r="BH160" s="146">
        <f t="shared" si="17"/>
        <v>0</v>
      </c>
      <c r="BI160" s="146">
        <f t="shared" si="18"/>
        <v>0</v>
      </c>
      <c r="BJ160" s="17" t="s">
        <v>81</v>
      </c>
      <c r="BK160" s="146">
        <f t="shared" si="19"/>
        <v>0</v>
      </c>
      <c r="BL160" s="17" t="s">
        <v>129</v>
      </c>
      <c r="BM160" s="145" t="s">
        <v>612</v>
      </c>
    </row>
    <row r="161" spans="1:65" s="2" customFormat="1" ht="16.5" customHeight="1">
      <c r="A161" s="29"/>
      <c r="B161" s="134"/>
      <c r="C161" s="162">
        <v>40</v>
      </c>
      <c r="D161" s="162" t="s">
        <v>282</v>
      </c>
      <c r="E161" s="163" t="s">
        <v>429</v>
      </c>
      <c r="F161" s="164" t="s">
        <v>430</v>
      </c>
      <c r="G161" s="165" t="s">
        <v>192</v>
      </c>
      <c r="H161" s="166">
        <v>1</v>
      </c>
      <c r="I161" s="167"/>
      <c r="J161" s="167">
        <f t="shared" si="10"/>
        <v>0</v>
      </c>
      <c r="K161" s="164" t="s">
        <v>128</v>
      </c>
      <c r="L161" s="168"/>
      <c r="M161" s="169" t="s">
        <v>3</v>
      </c>
      <c r="N161" s="170" t="s">
        <v>44</v>
      </c>
      <c r="O161" s="143">
        <v>0</v>
      </c>
      <c r="P161" s="143">
        <f t="shared" si="11"/>
        <v>0</v>
      </c>
      <c r="Q161" s="143">
        <v>4.7999999999999996E-3</v>
      </c>
      <c r="R161" s="143">
        <f t="shared" si="12"/>
        <v>4.7999999999999996E-3</v>
      </c>
      <c r="S161" s="143">
        <v>0</v>
      </c>
      <c r="T161" s="144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45" t="s">
        <v>159</v>
      </c>
      <c r="AT161" s="145" t="s">
        <v>282</v>
      </c>
      <c r="AU161" s="145" t="s">
        <v>83</v>
      </c>
      <c r="AY161" s="17" t="s">
        <v>122</v>
      </c>
      <c r="BE161" s="146">
        <f t="shared" si="14"/>
        <v>0</v>
      </c>
      <c r="BF161" s="146">
        <f t="shared" si="15"/>
        <v>0</v>
      </c>
      <c r="BG161" s="146">
        <f t="shared" si="16"/>
        <v>0</v>
      </c>
      <c r="BH161" s="146">
        <f t="shared" si="17"/>
        <v>0</v>
      </c>
      <c r="BI161" s="146">
        <f t="shared" si="18"/>
        <v>0</v>
      </c>
      <c r="BJ161" s="17" t="s">
        <v>81</v>
      </c>
      <c r="BK161" s="146">
        <f t="shared" si="19"/>
        <v>0</v>
      </c>
      <c r="BL161" s="17" t="s">
        <v>129</v>
      </c>
      <c r="BM161" s="145" t="s">
        <v>613</v>
      </c>
    </row>
    <row r="162" spans="1:65" s="2" customFormat="1" ht="16.5" customHeight="1">
      <c r="A162" s="29"/>
      <c r="B162" s="134"/>
      <c r="C162" s="135">
        <v>41</v>
      </c>
      <c r="D162" s="135" t="s">
        <v>124</v>
      </c>
      <c r="E162" s="136" t="s">
        <v>614</v>
      </c>
      <c r="F162" s="137" t="s">
        <v>615</v>
      </c>
      <c r="G162" s="138" t="s">
        <v>177</v>
      </c>
      <c r="H162" s="139">
        <v>171.3</v>
      </c>
      <c r="I162" s="140"/>
      <c r="J162" s="140">
        <f t="shared" si="10"/>
        <v>0</v>
      </c>
      <c r="K162" s="137" t="s">
        <v>128</v>
      </c>
      <c r="L162" s="30"/>
      <c r="M162" s="141" t="s">
        <v>3</v>
      </c>
      <c r="N162" s="142" t="s">
        <v>44</v>
      </c>
      <c r="O162" s="143">
        <v>9.9000000000000005E-2</v>
      </c>
      <c r="P162" s="143">
        <f t="shared" si="11"/>
        <v>16.9587</v>
      </c>
      <c r="Q162" s="143">
        <v>0</v>
      </c>
      <c r="R162" s="143">
        <f t="shared" si="12"/>
        <v>0</v>
      </c>
      <c r="S162" s="143">
        <v>0</v>
      </c>
      <c r="T162" s="144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45" t="s">
        <v>129</v>
      </c>
      <c r="AT162" s="145" t="s">
        <v>124</v>
      </c>
      <c r="AU162" s="145" t="s">
        <v>83</v>
      </c>
      <c r="AY162" s="17" t="s">
        <v>122</v>
      </c>
      <c r="BE162" s="146">
        <f t="shared" si="14"/>
        <v>0</v>
      </c>
      <c r="BF162" s="146">
        <f t="shared" si="15"/>
        <v>0</v>
      </c>
      <c r="BG162" s="146">
        <f t="shared" si="16"/>
        <v>0</v>
      </c>
      <c r="BH162" s="146">
        <f t="shared" si="17"/>
        <v>0</v>
      </c>
      <c r="BI162" s="146">
        <f t="shared" si="18"/>
        <v>0</v>
      </c>
      <c r="BJ162" s="17" t="s">
        <v>81</v>
      </c>
      <c r="BK162" s="146">
        <f t="shared" si="19"/>
        <v>0</v>
      </c>
      <c r="BL162" s="17" t="s">
        <v>129</v>
      </c>
      <c r="BM162" s="145" t="s">
        <v>616</v>
      </c>
    </row>
    <row r="163" spans="1:65" s="2" customFormat="1" ht="16.5" customHeight="1">
      <c r="A163" s="29"/>
      <c r="B163" s="134"/>
      <c r="C163" s="135">
        <v>42</v>
      </c>
      <c r="D163" s="135" t="s">
        <v>124</v>
      </c>
      <c r="E163" s="136" t="s">
        <v>617</v>
      </c>
      <c r="F163" s="137" t="s">
        <v>618</v>
      </c>
      <c r="G163" s="138" t="s">
        <v>192</v>
      </c>
      <c r="H163" s="139">
        <v>1</v>
      </c>
      <c r="I163" s="140"/>
      <c r="J163" s="140">
        <f t="shared" si="10"/>
        <v>0</v>
      </c>
      <c r="K163" s="137" t="s">
        <v>128</v>
      </c>
      <c r="L163" s="30"/>
      <c r="M163" s="141" t="s">
        <v>3</v>
      </c>
      <c r="N163" s="142" t="s">
        <v>44</v>
      </c>
      <c r="O163" s="143">
        <v>23.08</v>
      </c>
      <c r="P163" s="143">
        <f t="shared" si="11"/>
        <v>23.08</v>
      </c>
      <c r="Q163" s="143">
        <v>0.47094000000000003</v>
      </c>
      <c r="R163" s="143">
        <f t="shared" si="12"/>
        <v>0.47094000000000003</v>
      </c>
      <c r="S163" s="143">
        <v>0</v>
      </c>
      <c r="T163" s="144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45" t="s">
        <v>129</v>
      </c>
      <c r="AT163" s="145" t="s">
        <v>124</v>
      </c>
      <c r="AU163" s="145" t="s">
        <v>83</v>
      </c>
      <c r="AY163" s="17" t="s">
        <v>122</v>
      </c>
      <c r="BE163" s="146">
        <f t="shared" si="14"/>
        <v>0</v>
      </c>
      <c r="BF163" s="146">
        <f t="shared" si="15"/>
        <v>0</v>
      </c>
      <c r="BG163" s="146">
        <f t="shared" si="16"/>
        <v>0</v>
      </c>
      <c r="BH163" s="146">
        <f t="shared" si="17"/>
        <v>0</v>
      </c>
      <c r="BI163" s="146">
        <f t="shared" si="18"/>
        <v>0</v>
      </c>
      <c r="BJ163" s="17" t="s">
        <v>81</v>
      </c>
      <c r="BK163" s="146">
        <f t="shared" si="19"/>
        <v>0</v>
      </c>
      <c r="BL163" s="17" t="s">
        <v>129</v>
      </c>
      <c r="BM163" s="145" t="s">
        <v>619</v>
      </c>
    </row>
    <row r="164" spans="1:65" s="2" customFormat="1" ht="16.5" customHeight="1">
      <c r="A164" s="29"/>
      <c r="B164" s="134"/>
      <c r="C164" s="135">
        <v>43</v>
      </c>
      <c r="D164" s="135" t="s">
        <v>124</v>
      </c>
      <c r="E164" s="136" t="s">
        <v>441</v>
      </c>
      <c r="F164" s="137" t="s">
        <v>442</v>
      </c>
      <c r="G164" s="138" t="s">
        <v>192</v>
      </c>
      <c r="H164" s="139">
        <v>5</v>
      </c>
      <c r="I164" s="140"/>
      <c r="J164" s="140">
        <f t="shared" si="10"/>
        <v>0</v>
      </c>
      <c r="K164" s="137" t="s">
        <v>128</v>
      </c>
      <c r="L164" s="30"/>
      <c r="M164" s="141" t="s">
        <v>3</v>
      </c>
      <c r="N164" s="142" t="s">
        <v>44</v>
      </c>
      <c r="O164" s="143">
        <v>1.5620000000000001</v>
      </c>
      <c r="P164" s="143">
        <f t="shared" si="11"/>
        <v>7.8100000000000005</v>
      </c>
      <c r="Q164" s="143">
        <v>1.0189999999999999E-2</v>
      </c>
      <c r="R164" s="143">
        <f t="shared" si="12"/>
        <v>5.0949999999999995E-2</v>
      </c>
      <c r="S164" s="143">
        <v>0</v>
      </c>
      <c r="T164" s="144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45" t="s">
        <v>129</v>
      </c>
      <c r="AT164" s="145" t="s">
        <v>124</v>
      </c>
      <c r="AU164" s="145" t="s">
        <v>83</v>
      </c>
      <c r="AY164" s="17" t="s">
        <v>122</v>
      </c>
      <c r="BE164" s="146">
        <f t="shared" si="14"/>
        <v>0</v>
      </c>
      <c r="BF164" s="146">
        <f t="shared" si="15"/>
        <v>0</v>
      </c>
      <c r="BG164" s="146">
        <f t="shared" si="16"/>
        <v>0</v>
      </c>
      <c r="BH164" s="146">
        <f t="shared" si="17"/>
        <v>0</v>
      </c>
      <c r="BI164" s="146">
        <f t="shared" si="18"/>
        <v>0</v>
      </c>
      <c r="BJ164" s="17" t="s">
        <v>81</v>
      </c>
      <c r="BK164" s="146">
        <f t="shared" si="19"/>
        <v>0</v>
      </c>
      <c r="BL164" s="17" t="s">
        <v>129</v>
      </c>
      <c r="BM164" s="145" t="s">
        <v>620</v>
      </c>
    </row>
    <row r="165" spans="1:65" s="13" customFormat="1">
      <c r="B165" s="147"/>
      <c r="D165" s="148" t="s">
        <v>131</v>
      </c>
      <c r="E165" s="149" t="s">
        <v>3</v>
      </c>
      <c r="F165" s="150" t="s">
        <v>621</v>
      </c>
      <c r="H165" s="151">
        <v>5</v>
      </c>
      <c r="L165" s="147"/>
      <c r="M165" s="152"/>
      <c r="N165" s="153"/>
      <c r="O165" s="153"/>
      <c r="P165" s="153"/>
      <c r="Q165" s="153"/>
      <c r="R165" s="153"/>
      <c r="S165" s="153"/>
      <c r="T165" s="154"/>
      <c r="AT165" s="149" t="s">
        <v>131</v>
      </c>
      <c r="AU165" s="149" t="s">
        <v>83</v>
      </c>
      <c r="AV165" s="13" t="s">
        <v>83</v>
      </c>
      <c r="AW165" s="13" t="s">
        <v>33</v>
      </c>
      <c r="AX165" s="13" t="s">
        <v>81</v>
      </c>
      <c r="AY165" s="149" t="s">
        <v>122</v>
      </c>
    </row>
    <row r="166" spans="1:65" s="2" customFormat="1" ht="16.5" customHeight="1">
      <c r="A166" s="29"/>
      <c r="B166" s="134"/>
      <c r="C166" s="162">
        <v>44</v>
      </c>
      <c r="D166" s="162" t="s">
        <v>282</v>
      </c>
      <c r="E166" s="163" t="s">
        <v>445</v>
      </c>
      <c r="F166" s="164" t="s">
        <v>446</v>
      </c>
      <c r="G166" s="165" t="s">
        <v>192</v>
      </c>
      <c r="H166" s="166">
        <v>4</v>
      </c>
      <c r="I166" s="167"/>
      <c r="J166" s="167">
        <f t="shared" ref="J166:J172" si="20">ROUND(I166*H166,2)</f>
        <v>0</v>
      </c>
      <c r="K166" s="164" t="s">
        <v>128</v>
      </c>
      <c r="L166" s="168"/>
      <c r="M166" s="169" t="s">
        <v>3</v>
      </c>
      <c r="N166" s="170" t="s">
        <v>44</v>
      </c>
      <c r="O166" s="143">
        <v>0</v>
      </c>
      <c r="P166" s="143">
        <f t="shared" ref="P166:P172" si="21">O166*H166</f>
        <v>0</v>
      </c>
      <c r="Q166" s="143">
        <v>0.254</v>
      </c>
      <c r="R166" s="143">
        <f t="shared" ref="R166:R172" si="22">Q166*H166</f>
        <v>1.016</v>
      </c>
      <c r="S166" s="143">
        <v>0</v>
      </c>
      <c r="T166" s="144">
        <f t="shared" ref="T166:T172" si="23"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45" t="s">
        <v>159</v>
      </c>
      <c r="AT166" s="145" t="s">
        <v>282</v>
      </c>
      <c r="AU166" s="145" t="s">
        <v>83</v>
      </c>
      <c r="AY166" s="17" t="s">
        <v>122</v>
      </c>
      <c r="BE166" s="146">
        <f t="shared" ref="BE166:BE172" si="24">IF(N166="základní",J166,0)</f>
        <v>0</v>
      </c>
      <c r="BF166" s="146">
        <f t="shared" ref="BF166:BF172" si="25">IF(N166="snížená",J166,0)</f>
        <v>0</v>
      </c>
      <c r="BG166" s="146">
        <f t="shared" ref="BG166:BG172" si="26">IF(N166="zákl. přenesená",J166,0)</f>
        <v>0</v>
      </c>
      <c r="BH166" s="146">
        <f t="shared" ref="BH166:BH172" si="27">IF(N166="sníž. přenesená",J166,0)</f>
        <v>0</v>
      </c>
      <c r="BI166" s="146">
        <f t="shared" ref="BI166:BI172" si="28">IF(N166="nulová",J166,0)</f>
        <v>0</v>
      </c>
      <c r="BJ166" s="17" t="s">
        <v>81</v>
      </c>
      <c r="BK166" s="146">
        <f t="shared" ref="BK166:BK172" si="29">ROUND(I166*H166,2)</f>
        <v>0</v>
      </c>
      <c r="BL166" s="17" t="s">
        <v>129</v>
      </c>
      <c r="BM166" s="145" t="s">
        <v>622</v>
      </c>
    </row>
    <row r="167" spans="1:65" s="2" customFormat="1" ht="16.5" customHeight="1">
      <c r="A167" s="29"/>
      <c r="B167" s="134"/>
      <c r="C167" s="162">
        <v>45</v>
      </c>
      <c r="D167" s="162" t="s">
        <v>282</v>
      </c>
      <c r="E167" s="163" t="s">
        <v>448</v>
      </c>
      <c r="F167" s="164" t="s">
        <v>449</v>
      </c>
      <c r="G167" s="165" t="s">
        <v>192</v>
      </c>
      <c r="H167" s="166">
        <v>1</v>
      </c>
      <c r="I167" s="167"/>
      <c r="J167" s="167">
        <f t="shared" si="20"/>
        <v>0</v>
      </c>
      <c r="K167" s="164" t="s">
        <v>128</v>
      </c>
      <c r="L167" s="168"/>
      <c r="M167" s="169" t="s">
        <v>3</v>
      </c>
      <c r="N167" s="170" t="s">
        <v>44</v>
      </c>
      <c r="O167" s="143">
        <v>0</v>
      </c>
      <c r="P167" s="143">
        <f t="shared" si="21"/>
        <v>0</v>
      </c>
      <c r="Q167" s="143">
        <v>0.50600000000000001</v>
      </c>
      <c r="R167" s="143">
        <f t="shared" si="22"/>
        <v>0.50600000000000001</v>
      </c>
      <c r="S167" s="143">
        <v>0</v>
      </c>
      <c r="T167" s="144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45" t="s">
        <v>159</v>
      </c>
      <c r="AT167" s="145" t="s">
        <v>282</v>
      </c>
      <c r="AU167" s="145" t="s">
        <v>83</v>
      </c>
      <c r="AY167" s="17" t="s">
        <v>122</v>
      </c>
      <c r="BE167" s="146">
        <f t="shared" si="24"/>
        <v>0</v>
      </c>
      <c r="BF167" s="146">
        <f t="shared" si="25"/>
        <v>0</v>
      </c>
      <c r="BG167" s="146">
        <f t="shared" si="26"/>
        <v>0</v>
      </c>
      <c r="BH167" s="146">
        <f t="shared" si="27"/>
        <v>0</v>
      </c>
      <c r="BI167" s="146">
        <f t="shared" si="28"/>
        <v>0</v>
      </c>
      <c r="BJ167" s="17" t="s">
        <v>81</v>
      </c>
      <c r="BK167" s="146">
        <f t="shared" si="29"/>
        <v>0</v>
      </c>
      <c r="BL167" s="17" t="s">
        <v>129</v>
      </c>
      <c r="BM167" s="145" t="s">
        <v>623</v>
      </c>
    </row>
    <row r="168" spans="1:65" s="2" customFormat="1" ht="16.5" customHeight="1">
      <c r="A168" s="29"/>
      <c r="B168" s="134"/>
      <c r="C168" s="135">
        <v>46</v>
      </c>
      <c r="D168" s="135" t="s">
        <v>124</v>
      </c>
      <c r="E168" s="136" t="s">
        <v>454</v>
      </c>
      <c r="F168" s="137" t="s">
        <v>455</v>
      </c>
      <c r="G168" s="138" t="s">
        <v>192</v>
      </c>
      <c r="H168" s="139">
        <v>5</v>
      </c>
      <c r="I168" s="140"/>
      <c r="J168" s="140">
        <f t="shared" si="20"/>
        <v>0</v>
      </c>
      <c r="K168" s="137" t="s">
        <v>128</v>
      </c>
      <c r="L168" s="30"/>
      <c r="M168" s="141" t="s">
        <v>3</v>
      </c>
      <c r="N168" s="142" t="s">
        <v>44</v>
      </c>
      <c r="O168" s="143">
        <v>1.6639999999999999</v>
      </c>
      <c r="P168" s="143">
        <f t="shared" si="21"/>
        <v>8.32</v>
      </c>
      <c r="Q168" s="143">
        <v>1.248E-2</v>
      </c>
      <c r="R168" s="143">
        <f t="shared" si="22"/>
        <v>6.2399999999999997E-2</v>
      </c>
      <c r="S168" s="143">
        <v>0</v>
      </c>
      <c r="T168" s="144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45" t="s">
        <v>129</v>
      </c>
      <c r="AT168" s="145" t="s">
        <v>124</v>
      </c>
      <c r="AU168" s="145" t="s">
        <v>83</v>
      </c>
      <c r="AY168" s="17" t="s">
        <v>122</v>
      </c>
      <c r="BE168" s="146">
        <f t="shared" si="24"/>
        <v>0</v>
      </c>
      <c r="BF168" s="146">
        <f t="shared" si="25"/>
        <v>0</v>
      </c>
      <c r="BG168" s="146">
        <f t="shared" si="26"/>
        <v>0</v>
      </c>
      <c r="BH168" s="146">
        <f t="shared" si="27"/>
        <v>0</v>
      </c>
      <c r="BI168" s="146">
        <f t="shared" si="28"/>
        <v>0</v>
      </c>
      <c r="BJ168" s="17" t="s">
        <v>81</v>
      </c>
      <c r="BK168" s="146">
        <f t="shared" si="29"/>
        <v>0</v>
      </c>
      <c r="BL168" s="17" t="s">
        <v>129</v>
      </c>
      <c r="BM168" s="145" t="s">
        <v>624</v>
      </c>
    </row>
    <row r="169" spans="1:65" s="2" customFormat="1" ht="16.5" customHeight="1">
      <c r="A169" s="29"/>
      <c r="B169" s="134"/>
      <c r="C169" s="162">
        <v>47</v>
      </c>
      <c r="D169" s="162" t="s">
        <v>282</v>
      </c>
      <c r="E169" s="163" t="s">
        <v>457</v>
      </c>
      <c r="F169" s="164" t="s">
        <v>458</v>
      </c>
      <c r="G169" s="165" t="s">
        <v>192</v>
      </c>
      <c r="H169" s="166">
        <v>5</v>
      </c>
      <c r="I169" s="167"/>
      <c r="J169" s="167">
        <f t="shared" si="20"/>
        <v>0</v>
      </c>
      <c r="K169" s="164" t="s">
        <v>128</v>
      </c>
      <c r="L169" s="168"/>
      <c r="M169" s="169" t="s">
        <v>3</v>
      </c>
      <c r="N169" s="170" t="s">
        <v>44</v>
      </c>
      <c r="O169" s="143">
        <v>0</v>
      </c>
      <c r="P169" s="143">
        <f t="shared" si="21"/>
        <v>0</v>
      </c>
      <c r="Q169" s="143">
        <v>0.54800000000000004</v>
      </c>
      <c r="R169" s="143">
        <f t="shared" si="22"/>
        <v>2.74</v>
      </c>
      <c r="S169" s="143">
        <v>0</v>
      </c>
      <c r="T169" s="144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45" t="s">
        <v>159</v>
      </c>
      <c r="AT169" s="145" t="s">
        <v>282</v>
      </c>
      <c r="AU169" s="145" t="s">
        <v>83</v>
      </c>
      <c r="AY169" s="17" t="s">
        <v>122</v>
      </c>
      <c r="BE169" s="146">
        <f t="shared" si="24"/>
        <v>0</v>
      </c>
      <c r="BF169" s="146">
        <f t="shared" si="25"/>
        <v>0</v>
      </c>
      <c r="BG169" s="146">
        <f t="shared" si="26"/>
        <v>0</v>
      </c>
      <c r="BH169" s="146">
        <f t="shared" si="27"/>
        <v>0</v>
      </c>
      <c r="BI169" s="146">
        <f t="shared" si="28"/>
        <v>0</v>
      </c>
      <c r="BJ169" s="17" t="s">
        <v>81</v>
      </c>
      <c r="BK169" s="146">
        <f t="shared" si="29"/>
        <v>0</v>
      </c>
      <c r="BL169" s="17" t="s">
        <v>129</v>
      </c>
      <c r="BM169" s="145" t="s">
        <v>625</v>
      </c>
    </row>
    <row r="170" spans="1:65" s="2" customFormat="1" ht="16.5" customHeight="1">
      <c r="A170" s="29"/>
      <c r="B170" s="134"/>
      <c r="C170" s="135">
        <v>48</v>
      </c>
      <c r="D170" s="135" t="s">
        <v>124</v>
      </c>
      <c r="E170" s="136" t="s">
        <v>460</v>
      </c>
      <c r="F170" s="137" t="s">
        <v>461</v>
      </c>
      <c r="G170" s="138" t="s">
        <v>192</v>
      </c>
      <c r="H170" s="139">
        <v>5</v>
      </c>
      <c r="I170" s="140"/>
      <c r="J170" s="140">
        <f t="shared" si="20"/>
        <v>0</v>
      </c>
      <c r="K170" s="137" t="s">
        <v>128</v>
      </c>
      <c r="L170" s="30"/>
      <c r="M170" s="141" t="s">
        <v>3</v>
      </c>
      <c r="N170" s="142" t="s">
        <v>44</v>
      </c>
      <c r="O170" s="143">
        <v>2.08</v>
      </c>
      <c r="P170" s="143">
        <f t="shared" si="21"/>
        <v>10.4</v>
      </c>
      <c r="Q170" s="143">
        <v>2.8539999999999999E-2</v>
      </c>
      <c r="R170" s="143">
        <f t="shared" si="22"/>
        <v>0.14269999999999999</v>
      </c>
      <c r="S170" s="143">
        <v>0</v>
      </c>
      <c r="T170" s="144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45" t="s">
        <v>129</v>
      </c>
      <c r="AT170" s="145" t="s">
        <v>124</v>
      </c>
      <c r="AU170" s="145" t="s">
        <v>83</v>
      </c>
      <c r="AY170" s="17" t="s">
        <v>122</v>
      </c>
      <c r="BE170" s="146">
        <f t="shared" si="24"/>
        <v>0</v>
      </c>
      <c r="BF170" s="146">
        <f t="shared" si="25"/>
        <v>0</v>
      </c>
      <c r="BG170" s="146">
        <f t="shared" si="26"/>
        <v>0</v>
      </c>
      <c r="BH170" s="146">
        <f t="shared" si="27"/>
        <v>0</v>
      </c>
      <c r="BI170" s="146">
        <f t="shared" si="28"/>
        <v>0</v>
      </c>
      <c r="BJ170" s="17" t="s">
        <v>81</v>
      </c>
      <c r="BK170" s="146">
        <f t="shared" si="29"/>
        <v>0</v>
      </c>
      <c r="BL170" s="17" t="s">
        <v>129</v>
      </c>
      <c r="BM170" s="145" t="s">
        <v>626</v>
      </c>
    </row>
    <row r="171" spans="1:65" s="2" customFormat="1" ht="16.5" customHeight="1">
      <c r="A171" s="29"/>
      <c r="B171" s="134"/>
      <c r="C171" s="162">
        <v>49</v>
      </c>
      <c r="D171" s="162" t="s">
        <v>282</v>
      </c>
      <c r="E171" s="163" t="s">
        <v>627</v>
      </c>
      <c r="F171" s="164" t="s">
        <v>628</v>
      </c>
      <c r="G171" s="165" t="s">
        <v>192</v>
      </c>
      <c r="H171" s="166">
        <v>5</v>
      </c>
      <c r="I171" s="167"/>
      <c r="J171" s="167">
        <f t="shared" si="20"/>
        <v>0</v>
      </c>
      <c r="K171" s="164" t="s">
        <v>128</v>
      </c>
      <c r="L171" s="168"/>
      <c r="M171" s="169" t="s">
        <v>3</v>
      </c>
      <c r="N171" s="170" t="s">
        <v>44</v>
      </c>
      <c r="O171" s="143">
        <v>0</v>
      </c>
      <c r="P171" s="143">
        <f t="shared" si="21"/>
        <v>0</v>
      </c>
      <c r="Q171" s="143">
        <v>2.1</v>
      </c>
      <c r="R171" s="143">
        <f t="shared" si="22"/>
        <v>10.5</v>
      </c>
      <c r="S171" s="143">
        <v>0</v>
      </c>
      <c r="T171" s="144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45" t="s">
        <v>159</v>
      </c>
      <c r="AT171" s="145" t="s">
        <v>282</v>
      </c>
      <c r="AU171" s="145" t="s">
        <v>83</v>
      </c>
      <c r="AY171" s="17" t="s">
        <v>122</v>
      </c>
      <c r="BE171" s="146">
        <f t="shared" si="24"/>
        <v>0</v>
      </c>
      <c r="BF171" s="146">
        <f t="shared" si="25"/>
        <v>0</v>
      </c>
      <c r="BG171" s="146">
        <f t="shared" si="26"/>
        <v>0</v>
      </c>
      <c r="BH171" s="146">
        <f t="shared" si="27"/>
        <v>0</v>
      </c>
      <c r="BI171" s="146">
        <f t="shared" si="28"/>
        <v>0</v>
      </c>
      <c r="BJ171" s="17" t="s">
        <v>81</v>
      </c>
      <c r="BK171" s="146">
        <f t="shared" si="29"/>
        <v>0</v>
      </c>
      <c r="BL171" s="17" t="s">
        <v>129</v>
      </c>
      <c r="BM171" s="145" t="s">
        <v>629</v>
      </c>
    </row>
    <row r="172" spans="1:65" s="2" customFormat="1" ht="16.5" customHeight="1">
      <c r="A172" s="29"/>
      <c r="B172" s="134"/>
      <c r="C172" s="162">
        <v>50</v>
      </c>
      <c r="D172" s="162" t="s">
        <v>282</v>
      </c>
      <c r="E172" s="163" t="s">
        <v>466</v>
      </c>
      <c r="F172" s="164" t="s">
        <v>467</v>
      </c>
      <c r="G172" s="165" t="s">
        <v>192</v>
      </c>
      <c r="H172" s="166">
        <v>10</v>
      </c>
      <c r="I172" s="167"/>
      <c r="J172" s="167">
        <f t="shared" si="20"/>
        <v>0</v>
      </c>
      <c r="K172" s="164" t="s">
        <v>128</v>
      </c>
      <c r="L172" s="168"/>
      <c r="M172" s="169" t="s">
        <v>3</v>
      </c>
      <c r="N172" s="170" t="s">
        <v>44</v>
      </c>
      <c r="O172" s="143">
        <v>0</v>
      </c>
      <c r="P172" s="143">
        <f t="shared" si="21"/>
        <v>0</v>
      </c>
      <c r="Q172" s="143">
        <v>2E-3</v>
      </c>
      <c r="R172" s="143">
        <f t="shared" si="22"/>
        <v>0.02</v>
      </c>
      <c r="S172" s="143">
        <v>0</v>
      </c>
      <c r="T172" s="144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45" t="s">
        <v>159</v>
      </c>
      <c r="AT172" s="145" t="s">
        <v>282</v>
      </c>
      <c r="AU172" s="145" t="s">
        <v>83</v>
      </c>
      <c r="AY172" s="17" t="s">
        <v>122</v>
      </c>
      <c r="BE172" s="146">
        <f t="shared" si="24"/>
        <v>0</v>
      </c>
      <c r="BF172" s="146">
        <f t="shared" si="25"/>
        <v>0</v>
      </c>
      <c r="BG172" s="146">
        <f t="shared" si="26"/>
        <v>0</v>
      </c>
      <c r="BH172" s="146">
        <f t="shared" si="27"/>
        <v>0</v>
      </c>
      <c r="BI172" s="146">
        <f t="shared" si="28"/>
        <v>0</v>
      </c>
      <c r="BJ172" s="17" t="s">
        <v>81</v>
      </c>
      <c r="BK172" s="146">
        <f t="shared" si="29"/>
        <v>0</v>
      </c>
      <c r="BL172" s="17" t="s">
        <v>129</v>
      </c>
      <c r="BM172" s="145" t="s">
        <v>630</v>
      </c>
    </row>
    <row r="173" spans="1:65" s="13" customFormat="1">
      <c r="B173" s="147"/>
      <c r="D173" s="148" t="s">
        <v>131</v>
      </c>
      <c r="E173" s="149" t="s">
        <v>3</v>
      </c>
      <c r="F173" s="150" t="s">
        <v>631</v>
      </c>
      <c r="H173" s="151">
        <v>10</v>
      </c>
      <c r="L173" s="147"/>
      <c r="M173" s="152"/>
      <c r="N173" s="153"/>
      <c r="O173" s="153"/>
      <c r="P173" s="153"/>
      <c r="Q173" s="153"/>
      <c r="R173" s="153"/>
      <c r="S173" s="153"/>
      <c r="T173" s="154"/>
      <c r="AT173" s="149" t="s">
        <v>131</v>
      </c>
      <c r="AU173" s="149" t="s">
        <v>83</v>
      </c>
      <c r="AV173" s="13" t="s">
        <v>83</v>
      </c>
      <c r="AW173" s="13" t="s">
        <v>33</v>
      </c>
      <c r="AX173" s="13" t="s">
        <v>81</v>
      </c>
      <c r="AY173" s="149" t="s">
        <v>122</v>
      </c>
    </row>
    <row r="174" spans="1:65" s="2" customFormat="1" ht="16.5" customHeight="1">
      <c r="A174" s="29"/>
      <c r="B174" s="134"/>
      <c r="C174" s="135">
        <v>51</v>
      </c>
      <c r="D174" s="135" t="s">
        <v>124</v>
      </c>
      <c r="E174" s="136" t="s">
        <v>470</v>
      </c>
      <c r="F174" s="137" t="s">
        <v>471</v>
      </c>
      <c r="G174" s="138" t="s">
        <v>192</v>
      </c>
      <c r="H174" s="139">
        <v>5</v>
      </c>
      <c r="I174" s="140"/>
      <c r="J174" s="140">
        <f>ROUND(I174*H174,2)</f>
        <v>0</v>
      </c>
      <c r="K174" s="137" t="s">
        <v>128</v>
      </c>
      <c r="L174" s="30"/>
      <c r="M174" s="141" t="s">
        <v>3</v>
      </c>
      <c r="N174" s="142" t="s">
        <v>44</v>
      </c>
      <c r="O174" s="143">
        <v>1.694</v>
      </c>
      <c r="P174" s="143">
        <f>O174*H174</f>
        <v>8.4699999999999989</v>
      </c>
      <c r="Q174" s="143">
        <v>0.21734000000000001</v>
      </c>
      <c r="R174" s="143">
        <f>Q174*H174</f>
        <v>1.0867</v>
      </c>
      <c r="S174" s="143">
        <v>0</v>
      </c>
      <c r="T174" s="144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45" t="s">
        <v>129</v>
      </c>
      <c r="AT174" s="145" t="s">
        <v>124</v>
      </c>
      <c r="AU174" s="145" t="s">
        <v>83</v>
      </c>
      <c r="AY174" s="17" t="s">
        <v>122</v>
      </c>
      <c r="BE174" s="146">
        <f>IF(N174="základní",J174,0)</f>
        <v>0</v>
      </c>
      <c r="BF174" s="146">
        <f>IF(N174="snížená",J174,0)</f>
        <v>0</v>
      </c>
      <c r="BG174" s="146">
        <f>IF(N174="zákl. přenesená",J174,0)</f>
        <v>0</v>
      </c>
      <c r="BH174" s="146">
        <f>IF(N174="sníž. přenesená",J174,0)</f>
        <v>0</v>
      </c>
      <c r="BI174" s="146">
        <f>IF(N174="nulová",J174,0)</f>
        <v>0</v>
      </c>
      <c r="BJ174" s="17" t="s">
        <v>81</v>
      </c>
      <c r="BK174" s="146">
        <f>ROUND(I174*H174,2)</f>
        <v>0</v>
      </c>
      <c r="BL174" s="17" t="s">
        <v>129</v>
      </c>
      <c r="BM174" s="145" t="s">
        <v>632</v>
      </c>
    </row>
    <row r="175" spans="1:65" s="2" customFormat="1" ht="16.5" customHeight="1">
      <c r="A175" s="29"/>
      <c r="B175" s="134"/>
      <c r="C175" s="162">
        <v>52</v>
      </c>
      <c r="D175" s="162" t="s">
        <v>282</v>
      </c>
      <c r="E175" s="163" t="s">
        <v>473</v>
      </c>
      <c r="F175" s="164" t="s">
        <v>474</v>
      </c>
      <c r="G175" s="165" t="s">
        <v>192</v>
      </c>
      <c r="H175" s="166">
        <v>5</v>
      </c>
      <c r="I175" s="167"/>
      <c r="J175" s="167">
        <f>ROUND(I175*H175,2)</f>
        <v>0</v>
      </c>
      <c r="K175" s="164" t="s">
        <v>128</v>
      </c>
      <c r="L175" s="168"/>
      <c r="M175" s="169" t="s">
        <v>3</v>
      </c>
      <c r="N175" s="170" t="s">
        <v>44</v>
      </c>
      <c r="O175" s="143">
        <v>0</v>
      </c>
      <c r="P175" s="143">
        <f>O175*H175</f>
        <v>0</v>
      </c>
      <c r="Q175" s="143">
        <v>0.19600000000000001</v>
      </c>
      <c r="R175" s="143">
        <f>Q175*H175</f>
        <v>0.98</v>
      </c>
      <c r="S175" s="143">
        <v>0</v>
      </c>
      <c r="T175" s="144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45" t="s">
        <v>159</v>
      </c>
      <c r="AT175" s="145" t="s">
        <v>282</v>
      </c>
      <c r="AU175" s="145" t="s">
        <v>83</v>
      </c>
      <c r="AY175" s="17" t="s">
        <v>122</v>
      </c>
      <c r="BE175" s="146">
        <f>IF(N175="základní",J175,0)</f>
        <v>0</v>
      </c>
      <c r="BF175" s="146">
        <f>IF(N175="snížená",J175,0)</f>
        <v>0</v>
      </c>
      <c r="BG175" s="146">
        <f>IF(N175="zákl. přenesená",J175,0)</f>
        <v>0</v>
      </c>
      <c r="BH175" s="146">
        <f>IF(N175="sníž. přenesená",J175,0)</f>
        <v>0</v>
      </c>
      <c r="BI175" s="146">
        <f>IF(N175="nulová",J175,0)</f>
        <v>0</v>
      </c>
      <c r="BJ175" s="17" t="s">
        <v>81</v>
      </c>
      <c r="BK175" s="146">
        <f>ROUND(I175*H175,2)</f>
        <v>0</v>
      </c>
      <c r="BL175" s="17" t="s">
        <v>129</v>
      </c>
      <c r="BM175" s="145" t="s">
        <v>633</v>
      </c>
    </row>
    <row r="176" spans="1:65" s="12" customFormat="1" ht="22.9" customHeight="1">
      <c r="B176" s="122"/>
      <c r="D176" s="123" t="s">
        <v>72</v>
      </c>
      <c r="E176" s="132" t="s">
        <v>501</v>
      </c>
      <c r="F176" s="132" t="s">
        <v>502</v>
      </c>
      <c r="J176" s="133">
        <f>BK176</f>
        <v>0</v>
      </c>
      <c r="L176" s="122"/>
      <c r="M176" s="126"/>
      <c r="N176" s="127"/>
      <c r="O176" s="127"/>
      <c r="P176" s="128">
        <f>SUM(P177:P185)</f>
        <v>0.27274500000000002</v>
      </c>
      <c r="Q176" s="127"/>
      <c r="R176" s="128">
        <f>SUM(R177:R185)</f>
        <v>0</v>
      </c>
      <c r="S176" s="127"/>
      <c r="T176" s="129">
        <f>SUM(T177:T185)</f>
        <v>0</v>
      </c>
      <c r="AR176" s="123" t="s">
        <v>81</v>
      </c>
      <c r="AT176" s="130" t="s">
        <v>72</v>
      </c>
      <c r="AU176" s="130" t="s">
        <v>81</v>
      </c>
      <c r="AY176" s="123" t="s">
        <v>122</v>
      </c>
      <c r="BK176" s="131">
        <f>SUM(BK177:BK185)</f>
        <v>0</v>
      </c>
    </row>
    <row r="177" spans="1:65" s="2" customFormat="1" ht="24.2" customHeight="1">
      <c r="A177" s="29"/>
      <c r="B177" s="134"/>
      <c r="C177" s="135">
        <v>53</v>
      </c>
      <c r="D177" s="135" t="s">
        <v>124</v>
      </c>
      <c r="E177" s="136" t="s">
        <v>503</v>
      </c>
      <c r="F177" s="137" t="s">
        <v>504</v>
      </c>
      <c r="G177" s="138" t="s">
        <v>273</v>
      </c>
      <c r="H177" s="139">
        <v>1.3049999999999999</v>
      </c>
      <c r="I177" s="140"/>
      <c r="J177" s="140">
        <f>ROUND(I177*H177,2)</f>
        <v>0</v>
      </c>
      <c r="K177" s="137" t="s">
        <v>128</v>
      </c>
      <c r="L177" s="30"/>
      <c r="M177" s="141" t="s">
        <v>3</v>
      </c>
      <c r="N177" s="142" t="s">
        <v>44</v>
      </c>
      <c r="O177" s="143">
        <v>0.03</v>
      </c>
      <c r="P177" s="143">
        <f>O177*H177</f>
        <v>3.9149999999999997E-2</v>
      </c>
      <c r="Q177" s="143">
        <v>0</v>
      </c>
      <c r="R177" s="143">
        <f>Q177*H177</f>
        <v>0</v>
      </c>
      <c r="S177" s="143">
        <v>0</v>
      </c>
      <c r="T177" s="144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45" t="s">
        <v>129</v>
      </c>
      <c r="AT177" s="145" t="s">
        <v>124</v>
      </c>
      <c r="AU177" s="145" t="s">
        <v>83</v>
      </c>
      <c r="AY177" s="17" t="s">
        <v>122</v>
      </c>
      <c r="BE177" s="146">
        <f>IF(N177="základní",J177,0)</f>
        <v>0</v>
      </c>
      <c r="BF177" s="146">
        <f>IF(N177="snížená",J177,0)</f>
        <v>0</v>
      </c>
      <c r="BG177" s="146">
        <f>IF(N177="zákl. přenesená",J177,0)</f>
        <v>0</v>
      </c>
      <c r="BH177" s="146">
        <f>IF(N177="sníž. přenesená",J177,0)</f>
        <v>0</v>
      </c>
      <c r="BI177" s="146">
        <f>IF(N177="nulová",J177,0)</f>
        <v>0</v>
      </c>
      <c r="BJ177" s="17" t="s">
        <v>81</v>
      </c>
      <c r="BK177" s="146">
        <f>ROUND(I177*H177,2)</f>
        <v>0</v>
      </c>
      <c r="BL177" s="17" t="s">
        <v>129</v>
      </c>
      <c r="BM177" s="145" t="s">
        <v>634</v>
      </c>
    </row>
    <row r="178" spans="1:65" s="13" customFormat="1">
      <c r="B178" s="147"/>
      <c r="D178" s="148" t="s">
        <v>131</v>
      </c>
      <c r="E178" s="149" t="s">
        <v>3</v>
      </c>
      <c r="F178" s="150" t="s">
        <v>635</v>
      </c>
      <c r="H178" s="151">
        <v>1.3049999999999999</v>
      </c>
      <c r="L178" s="147"/>
      <c r="M178" s="152"/>
      <c r="N178" s="153"/>
      <c r="O178" s="153"/>
      <c r="P178" s="153"/>
      <c r="Q178" s="153"/>
      <c r="R178" s="153"/>
      <c r="S178" s="153"/>
      <c r="T178" s="154"/>
      <c r="AT178" s="149" t="s">
        <v>131</v>
      </c>
      <c r="AU178" s="149" t="s">
        <v>83</v>
      </c>
      <c r="AV178" s="13" t="s">
        <v>83</v>
      </c>
      <c r="AW178" s="13" t="s">
        <v>33</v>
      </c>
      <c r="AX178" s="13" t="s">
        <v>81</v>
      </c>
      <c r="AY178" s="149" t="s">
        <v>122</v>
      </c>
    </row>
    <row r="179" spans="1:65" s="2" customFormat="1" ht="24.2" customHeight="1">
      <c r="A179" s="29"/>
      <c r="B179" s="134"/>
      <c r="C179" s="135">
        <v>54</v>
      </c>
      <c r="D179" s="135" t="s">
        <v>124</v>
      </c>
      <c r="E179" s="136" t="s">
        <v>507</v>
      </c>
      <c r="F179" s="137" t="s">
        <v>508</v>
      </c>
      <c r="G179" s="138" t="s">
        <v>273</v>
      </c>
      <c r="H179" s="139">
        <v>13.05</v>
      </c>
      <c r="I179" s="140"/>
      <c r="J179" s="140">
        <f>ROUND(I179*H179,2)</f>
        <v>0</v>
      </c>
      <c r="K179" s="137" t="s">
        <v>128</v>
      </c>
      <c r="L179" s="30"/>
      <c r="M179" s="141" t="s">
        <v>3</v>
      </c>
      <c r="N179" s="142" t="s">
        <v>44</v>
      </c>
      <c r="O179" s="143">
        <v>2E-3</v>
      </c>
      <c r="P179" s="143">
        <f>O179*H179</f>
        <v>2.6100000000000002E-2</v>
      </c>
      <c r="Q179" s="143">
        <v>0</v>
      </c>
      <c r="R179" s="143">
        <f>Q179*H179</f>
        <v>0</v>
      </c>
      <c r="S179" s="143">
        <v>0</v>
      </c>
      <c r="T179" s="144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45" t="s">
        <v>129</v>
      </c>
      <c r="AT179" s="145" t="s">
        <v>124</v>
      </c>
      <c r="AU179" s="145" t="s">
        <v>83</v>
      </c>
      <c r="AY179" s="17" t="s">
        <v>122</v>
      </c>
      <c r="BE179" s="146">
        <f>IF(N179="základní",J179,0)</f>
        <v>0</v>
      </c>
      <c r="BF179" s="146">
        <f>IF(N179="snížená",J179,0)</f>
        <v>0</v>
      </c>
      <c r="BG179" s="146">
        <f>IF(N179="zákl. přenesená",J179,0)</f>
        <v>0</v>
      </c>
      <c r="BH179" s="146">
        <f>IF(N179="sníž. přenesená",J179,0)</f>
        <v>0</v>
      </c>
      <c r="BI179" s="146">
        <f>IF(N179="nulová",J179,0)</f>
        <v>0</v>
      </c>
      <c r="BJ179" s="17" t="s">
        <v>81</v>
      </c>
      <c r="BK179" s="146">
        <f>ROUND(I179*H179,2)</f>
        <v>0</v>
      </c>
      <c r="BL179" s="17" t="s">
        <v>129</v>
      </c>
      <c r="BM179" s="145" t="s">
        <v>636</v>
      </c>
    </row>
    <row r="180" spans="1:65" s="13" customFormat="1">
      <c r="B180" s="147"/>
      <c r="D180" s="148" t="s">
        <v>131</v>
      </c>
      <c r="E180" s="149" t="s">
        <v>3</v>
      </c>
      <c r="F180" s="150" t="s">
        <v>635</v>
      </c>
      <c r="H180" s="151">
        <v>1.3049999999999999</v>
      </c>
      <c r="L180" s="147"/>
      <c r="M180" s="152"/>
      <c r="N180" s="153"/>
      <c r="O180" s="153"/>
      <c r="P180" s="153"/>
      <c r="Q180" s="153"/>
      <c r="R180" s="153"/>
      <c r="S180" s="153"/>
      <c r="T180" s="154"/>
      <c r="AT180" s="149" t="s">
        <v>131</v>
      </c>
      <c r="AU180" s="149" t="s">
        <v>83</v>
      </c>
      <c r="AV180" s="13" t="s">
        <v>83</v>
      </c>
      <c r="AW180" s="13" t="s">
        <v>33</v>
      </c>
      <c r="AX180" s="13" t="s">
        <v>81</v>
      </c>
      <c r="AY180" s="149" t="s">
        <v>122</v>
      </c>
    </row>
    <row r="181" spans="1:65" s="13" customFormat="1">
      <c r="B181" s="147"/>
      <c r="D181" s="148" t="s">
        <v>131</v>
      </c>
      <c r="F181" s="150" t="s">
        <v>637</v>
      </c>
      <c r="H181" s="151">
        <v>13.05</v>
      </c>
      <c r="L181" s="147"/>
      <c r="M181" s="152"/>
      <c r="N181" s="153"/>
      <c r="O181" s="153"/>
      <c r="P181" s="153"/>
      <c r="Q181" s="153"/>
      <c r="R181" s="153"/>
      <c r="S181" s="153"/>
      <c r="T181" s="154"/>
      <c r="AT181" s="149" t="s">
        <v>131</v>
      </c>
      <c r="AU181" s="149" t="s">
        <v>83</v>
      </c>
      <c r="AV181" s="13" t="s">
        <v>83</v>
      </c>
      <c r="AW181" s="13" t="s">
        <v>4</v>
      </c>
      <c r="AX181" s="13" t="s">
        <v>81</v>
      </c>
      <c r="AY181" s="149" t="s">
        <v>122</v>
      </c>
    </row>
    <row r="182" spans="1:65" s="2" customFormat="1" ht="16.5" customHeight="1">
      <c r="A182" s="29"/>
      <c r="B182" s="134"/>
      <c r="C182" s="135">
        <v>55</v>
      </c>
      <c r="D182" s="135" t="s">
        <v>124</v>
      </c>
      <c r="E182" s="136" t="s">
        <v>511</v>
      </c>
      <c r="F182" s="137" t="s">
        <v>512</v>
      </c>
      <c r="G182" s="138" t="s">
        <v>273</v>
      </c>
      <c r="H182" s="139">
        <v>1.3049999999999999</v>
      </c>
      <c r="I182" s="140"/>
      <c r="J182" s="140">
        <f>ROUND(I182*H182,2)</f>
        <v>0</v>
      </c>
      <c r="K182" s="137" t="s">
        <v>128</v>
      </c>
      <c r="L182" s="30"/>
      <c r="M182" s="141" t="s">
        <v>3</v>
      </c>
      <c r="N182" s="142" t="s">
        <v>44</v>
      </c>
      <c r="O182" s="143">
        <v>0.159</v>
      </c>
      <c r="P182" s="143">
        <f>O182*H182</f>
        <v>0.20749499999999999</v>
      </c>
      <c r="Q182" s="143">
        <v>0</v>
      </c>
      <c r="R182" s="143">
        <f>Q182*H182</f>
        <v>0</v>
      </c>
      <c r="S182" s="143">
        <v>0</v>
      </c>
      <c r="T182" s="144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45" t="s">
        <v>129</v>
      </c>
      <c r="AT182" s="145" t="s">
        <v>124</v>
      </c>
      <c r="AU182" s="145" t="s">
        <v>83</v>
      </c>
      <c r="AY182" s="17" t="s">
        <v>122</v>
      </c>
      <c r="BE182" s="146">
        <f>IF(N182="základní",J182,0)</f>
        <v>0</v>
      </c>
      <c r="BF182" s="146">
        <f>IF(N182="snížená",J182,0)</f>
        <v>0</v>
      </c>
      <c r="BG182" s="146">
        <f>IF(N182="zákl. přenesená",J182,0)</f>
        <v>0</v>
      </c>
      <c r="BH182" s="146">
        <f>IF(N182="sníž. přenesená",J182,0)</f>
        <v>0</v>
      </c>
      <c r="BI182" s="146">
        <f>IF(N182="nulová",J182,0)</f>
        <v>0</v>
      </c>
      <c r="BJ182" s="17" t="s">
        <v>81</v>
      </c>
      <c r="BK182" s="146">
        <f>ROUND(I182*H182,2)</f>
        <v>0</v>
      </c>
      <c r="BL182" s="17" t="s">
        <v>129</v>
      </c>
      <c r="BM182" s="145" t="s">
        <v>638</v>
      </c>
    </row>
    <row r="183" spans="1:65" s="13" customFormat="1">
      <c r="B183" s="147"/>
      <c r="D183" s="148" t="s">
        <v>131</v>
      </c>
      <c r="E183" s="149" t="s">
        <v>3</v>
      </c>
      <c r="F183" s="150" t="s">
        <v>635</v>
      </c>
      <c r="H183" s="151">
        <v>1.3049999999999999</v>
      </c>
      <c r="L183" s="147"/>
      <c r="M183" s="152"/>
      <c r="N183" s="153"/>
      <c r="O183" s="153"/>
      <c r="P183" s="153"/>
      <c r="Q183" s="153"/>
      <c r="R183" s="153"/>
      <c r="S183" s="153"/>
      <c r="T183" s="154"/>
      <c r="AT183" s="149" t="s">
        <v>131</v>
      </c>
      <c r="AU183" s="149" t="s">
        <v>83</v>
      </c>
      <c r="AV183" s="13" t="s">
        <v>83</v>
      </c>
      <c r="AW183" s="13" t="s">
        <v>33</v>
      </c>
      <c r="AX183" s="13" t="s">
        <v>81</v>
      </c>
      <c r="AY183" s="149" t="s">
        <v>122</v>
      </c>
    </row>
    <row r="184" spans="1:65" s="2" customFormat="1" ht="24.2" customHeight="1">
      <c r="A184" s="29"/>
      <c r="B184" s="134"/>
      <c r="C184" s="135">
        <v>56</v>
      </c>
      <c r="D184" s="135" t="s">
        <v>124</v>
      </c>
      <c r="E184" s="136" t="s">
        <v>518</v>
      </c>
      <c r="F184" s="137" t="s">
        <v>272</v>
      </c>
      <c r="G184" s="138" t="s">
        <v>273</v>
      </c>
      <c r="H184" s="139">
        <v>1.3049999999999999</v>
      </c>
      <c r="I184" s="140"/>
      <c r="J184" s="140">
        <f>ROUND(I184*H184,2)</f>
        <v>0</v>
      </c>
      <c r="K184" s="137" t="s">
        <v>128</v>
      </c>
      <c r="L184" s="30"/>
      <c r="M184" s="141" t="s">
        <v>3</v>
      </c>
      <c r="N184" s="142" t="s">
        <v>44</v>
      </c>
      <c r="O184" s="143">
        <v>0</v>
      </c>
      <c r="P184" s="143">
        <f>O184*H184</f>
        <v>0</v>
      </c>
      <c r="Q184" s="143">
        <v>0</v>
      </c>
      <c r="R184" s="143">
        <f>Q184*H184</f>
        <v>0</v>
      </c>
      <c r="S184" s="143">
        <v>0</v>
      </c>
      <c r="T184" s="144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45" t="s">
        <v>129</v>
      </c>
      <c r="AT184" s="145" t="s">
        <v>124</v>
      </c>
      <c r="AU184" s="145" t="s">
        <v>83</v>
      </c>
      <c r="AY184" s="17" t="s">
        <v>122</v>
      </c>
      <c r="BE184" s="146">
        <f>IF(N184="základní",J184,0)</f>
        <v>0</v>
      </c>
      <c r="BF184" s="146">
        <f>IF(N184="snížená",J184,0)</f>
        <v>0</v>
      </c>
      <c r="BG184" s="146">
        <f>IF(N184="zákl. přenesená",J184,0)</f>
        <v>0</v>
      </c>
      <c r="BH184" s="146">
        <f>IF(N184="sníž. přenesená",J184,0)</f>
        <v>0</v>
      </c>
      <c r="BI184" s="146">
        <f>IF(N184="nulová",J184,0)</f>
        <v>0</v>
      </c>
      <c r="BJ184" s="17" t="s">
        <v>81</v>
      </c>
      <c r="BK184" s="146">
        <f>ROUND(I184*H184,2)</f>
        <v>0</v>
      </c>
      <c r="BL184" s="17" t="s">
        <v>129</v>
      </c>
      <c r="BM184" s="145" t="s">
        <v>639</v>
      </c>
    </row>
    <row r="185" spans="1:65" s="13" customFormat="1">
      <c r="B185" s="147"/>
      <c r="D185" s="148" t="s">
        <v>131</v>
      </c>
      <c r="E185" s="149" t="s">
        <v>3</v>
      </c>
      <c r="F185" s="150" t="s">
        <v>635</v>
      </c>
      <c r="H185" s="151">
        <v>1.3049999999999999</v>
      </c>
      <c r="L185" s="147"/>
      <c r="M185" s="152"/>
      <c r="N185" s="153"/>
      <c r="O185" s="153"/>
      <c r="P185" s="153"/>
      <c r="Q185" s="153"/>
      <c r="R185" s="153"/>
      <c r="S185" s="153"/>
      <c r="T185" s="154"/>
      <c r="AT185" s="149" t="s">
        <v>131</v>
      </c>
      <c r="AU185" s="149" t="s">
        <v>83</v>
      </c>
      <c r="AV185" s="13" t="s">
        <v>83</v>
      </c>
      <c r="AW185" s="13" t="s">
        <v>33</v>
      </c>
      <c r="AX185" s="13" t="s">
        <v>81</v>
      </c>
      <c r="AY185" s="149" t="s">
        <v>122</v>
      </c>
    </row>
    <row r="186" spans="1:65" s="12" customFormat="1" ht="22.9" customHeight="1">
      <c r="B186" s="122"/>
      <c r="D186" s="123" t="s">
        <v>72</v>
      </c>
      <c r="E186" s="132" t="s">
        <v>525</v>
      </c>
      <c r="F186" s="132" t="s">
        <v>526</v>
      </c>
      <c r="J186" s="133">
        <f>BK186</f>
        <v>0</v>
      </c>
      <c r="L186" s="122"/>
      <c r="M186" s="126"/>
      <c r="N186" s="127"/>
      <c r="O186" s="127"/>
      <c r="P186" s="128">
        <f>P187</f>
        <v>431.05</v>
      </c>
      <c r="Q186" s="127"/>
      <c r="R186" s="128">
        <f>R187</f>
        <v>0</v>
      </c>
      <c r="S186" s="127"/>
      <c r="T186" s="129">
        <f>T187</f>
        <v>0</v>
      </c>
      <c r="AR186" s="123" t="s">
        <v>81</v>
      </c>
      <c r="AT186" s="130" t="s">
        <v>72</v>
      </c>
      <c r="AU186" s="130" t="s">
        <v>81</v>
      </c>
      <c r="AY186" s="123" t="s">
        <v>122</v>
      </c>
      <c r="BK186" s="131">
        <f>BK187</f>
        <v>0</v>
      </c>
    </row>
    <row r="187" spans="1:65" s="2" customFormat="1" ht="24.2" customHeight="1">
      <c r="A187" s="29"/>
      <c r="B187" s="134"/>
      <c r="C187" s="135">
        <v>57</v>
      </c>
      <c r="D187" s="135" t="s">
        <v>124</v>
      </c>
      <c r="E187" s="136" t="s">
        <v>527</v>
      </c>
      <c r="F187" s="137" t="s">
        <v>528</v>
      </c>
      <c r="G187" s="138" t="s">
        <v>273</v>
      </c>
      <c r="H187" s="139">
        <v>291.25</v>
      </c>
      <c r="I187" s="140"/>
      <c r="J187" s="140">
        <f>ROUND(I187*H187,2)</f>
        <v>0</v>
      </c>
      <c r="K187" s="137" t="s">
        <v>128</v>
      </c>
      <c r="L187" s="30"/>
      <c r="M187" s="171" t="s">
        <v>3</v>
      </c>
      <c r="N187" s="172" t="s">
        <v>44</v>
      </c>
      <c r="O187" s="173">
        <v>1.48</v>
      </c>
      <c r="P187" s="173">
        <f>O187*H187</f>
        <v>431.05</v>
      </c>
      <c r="Q187" s="173">
        <v>0</v>
      </c>
      <c r="R187" s="173">
        <f>Q187*H187</f>
        <v>0</v>
      </c>
      <c r="S187" s="173">
        <v>0</v>
      </c>
      <c r="T187" s="174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45" t="s">
        <v>129</v>
      </c>
      <c r="AT187" s="145" t="s">
        <v>124</v>
      </c>
      <c r="AU187" s="145" t="s">
        <v>83</v>
      </c>
      <c r="AY187" s="17" t="s">
        <v>122</v>
      </c>
      <c r="BE187" s="146">
        <f>IF(N187="základní",J187,0)</f>
        <v>0</v>
      </c>
      <c r="BF187" s="146">
        <f>IF(N187="snížená",J187,0)</f>
        <v>0</v>
      </c>
      <c r="BG187" s="146">
        <f>IF(N187="zákl. přenesená",J187,0)</f>
        <v>0</v>
      </c>
      <c r="BH187" s="146">
        <f>IF(N187="sníž. přenesená",J187,0)</f>
        <v>0</v>
      </c>
      <c r="BI187" s="146">
        <f>IF(N187="nulová",J187,0)</f>
        <v>0</v>
      </c>
      <c r="BJ187" s="17" t="s">
        <v>81</v>
      </c>
      <c r="BK187" s="146">
        <f>ROUND(I187*H187,2)</f>
        <v>0</v>
      </c>
      <c r="BL187" s="17" t="s">
        <v>129</v>
      </c>
      <c r="BM187" s="145" t="s">
        <v>640</v>
      </c>
    </row>
    <row r="188" spans="1:65" s="2" customFormat="1" ht="6.95" customHeight="1">
      <c r="A188" s="29"/>
      <c r="B188" s="39"/>
      <c r="C188" s="40"/>
      <c r="D188" s="40"/>
      <c r="E188" s="40"/>
      <c r="F188" s="40"/>
      <c r="G188" s="40"/>
      <c r="H188" s="40"/>
      <c r="I188" s="40"/>
      <c r="J188" s="40"/>
      <c r="K188" s="40"/>
      <c r="L188" s="30"/>
      <c r="M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</row>
  </sheetData>
  <autoFilter ref="C85:K187" xr:uid="{00000000-0009-0000-0000-000002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94"/>
  <sheetViews>
    <sheetView showGridLines="0" workbookViewId="0">
      <selection activeCell="I86" sqref="I86:I93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5"/>
    </row>
    <row r="2" spans="1:46" s="1" customFormat="1" ht="36.950000000000003" customHeight="1">
      <c r="L2" s="275" t="s">
        <v>6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AT2" s="17" t="s">
        <v>90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83</v>
      </c>
    </row>
    <row r="4" spans="1:46" s="1" customFormat="1" ht="24.95" customHeight="1">
      <c r="B4" s="20"/>
      <c r="D4" s="21" t="s">
        <v>91</v>
      </c>
      <c r="L4" s="20"/>
      <c r="M4" s="86" t="s">
        <v>11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26" t="s">
        <v>15</v>
      </c>
      <c r="L6" s="20"/>
    </row>
    <row r="7" spans="1:46" s="1" customFormat="1" ht="16.5" customHeight="1">
      <c r="B7" s="20"/>
      <c r="E7" s="290" t="str">
        <f>'Rekapitulace stavby'!K6</f>
        <v>Splašková a dešťová kanalizace Šťáhlavice, Ke Kozlu II</v>
      </c>
      <c r="F7" s="291"/>
      <c r="G7" s="291"/>
      <c r="H7" s="291"/>
      <c r="L7" s="20"/>
    </row>
    <row r="8" spans="1:46" s="2" customFormat="1" ht="12" customHeight="1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87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76" t="s">
        <v>641</v>
      </c>
      <c r="F9" s="289"/>
      <c r="G9" s="289"/>
      <c r="H9" s="289"/>
      <c r="I9" s="29"/>
      <c r="J9" s="29"/>
      <c r="K9" s="29"/>
      <c r="L9" s="87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8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6" t="s">
        <v>17</v>
      </c>
      <c r="E11" s="29"/>
      <c r="F11" s="24" t="s">
        <v>3</v>
      </c>
      <c r="G11" s="29"/>
      <c r="H11" s="29"/>
      <c r="I11" s="26" t="s">
        <v>18</v>
      </c>
      <c r="J11" s="24" t="s">
        <v>3</v>
      </c>
      <c r="K11" s="29"/>
      <c r="L11" s="87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6" t="s">
        <v>19</v>
      </c>
      <c r="E12" s="29"/>
      <c r="F12" s="24" t="s">
        <v>20</v>
      </c>
      <c r="G12" s="29"/>
      <c r="H12" s="29"/>
      <c r="I12" s="26" t="s">
        <v>21</v>
      </c>
      <c r="J12" s="47" t="str">
        <f>'Rekapitulace stavby'!AN8</f>
        <v>1. 9. 2020</v>
      </c>
      <c r="K12" s="29"/>
      <c r="L12" s="87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87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6" t="s">
        <v>23</v>
      </c>
      <c r="E14" s="29"/>
      <c r="F14" s="29"/>
      <c r="G14" s="29"/>
      <c r="H14" s="29"/>
      <c r="I14" s="26" t="s">
        <v>24</v>
      </c>
      <c r="J14" s="24" t="s">
        <v>25</v>
      </c>
      <c r="K14" s="29"/>
      <c r="L14" s="87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4" t="s">
        <v>26</v>
      </c>
      <c r="F15" s="29"/>
      <c r="G15" s="29"/>
      <c r="H15" s="29"/>
      <c r="I15" s="26" t="s">
        <v>27</v>
      </c>
      <c r="J15" s="24" t="s">
        <v>3</v>
      </c>
      <c r="K15" s="29"/>
      <c r="L15" s="87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87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6" t="s">
        <v>28</v>
      </c>
      <c r="E17" s="29"/>
      <c r="F17" s="29"/>
      <c r="G17" s="29"/>
      <c r="H17" s="29"/>
      <c r="I17" s="26" t="s">
        <v>24</v>
      </c>
      <c r="J17" s="24" t="str">
        <f>'Rekapitulace stavby'!AN13</f>
        <v/>
      </c>
      <c r="K17" s="29"/>
      <c r="L17" s="87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56" t="str">
        <f>'Rekapitulace stavby'!E14</f>
        <v xml:space="preserve"> </v>
      </c>
      <c r="F18" s="256"/>
      <c r="G18" s="256"/>
      <c r="H18" s="256"/>
      <c r="I18" s="26" t="s">
        <v>27</v>
      </c>
      <c r="J18" s="24" t="str">
        <f>'Rekapitulace stavby'!AN14</f>
        <v/>
      </c>
      <c r="K18" s="29"/>
      <c r="L18" s="87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87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6" t="s">
        <v>30</v>
      </c>
      <c r="E20" s="29"/>
      <c r="F20" s="29"/>
      <c r="G20" s="29"/>
      <c r="H20" s="29"/>
      <c r="I20" s="26" t="s">
        <v>24</v>
      </c>
      <c r="J20" s="24" t="s">
        <v>31</v>
      </c>
      <c r="K20" s="29"/>
      <c r="L20" s="87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4" t="s">
        <v>32</v>
      </c>
      <c r="F21" s="29"/>
      <c r="G21" s="29"/>
      <c r="H21" s="29"/>
      <c r="I21" s="26" t="s">
        <v>27</v>
      </c>
      <c r="J21" s="24" t="s">
        <v>3</v>
      </c>
      <c r="K21" s="29"/>
      <c r="L21" s="87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87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6" t="s">
        <v>34</v>
      </c>
      <c r="E23" s="29"/>
      <c r="F23" s="29"/>
      <c r="G23" s="29"/>
      <c r="H23" s="29"/>
      <c r="I23" s="26" t="s">
        <v>24</v>
      </c>
      <c r="J23" s="24" t="s">
        <v>35</v>
      </c>
      <c r="K23" s="29"/>
      <c r="L23" s="87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4" t="s">
        <v>36</v>
      </c>
      <c r="F24" s="29"/>
      <c r="G24" s="29"/>
      <c r="H24" s="29"/>
      <c r="I24" s="26" t="s">
        <v>27</v>
      </c>
      <c r="J24" s="24" t="s">
        <v>3</v>
      </c>
      <c r="K24" s="29"/>
      <c r="L24" s="87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87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6" t="s">
        <v>37</v>
      </c>
      <c r="E26" s="29"/>
      <c r="F26" s="29"/>
      <c r="G26" s="29"/>
      <c r="H26" s="29"/>
      <c r="I26" s="29"/>
      <c r="J26" s="29"/>
      <c r="K26" s="29"/>
      <c r="L26" s="87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88"/>
      <c r="B27" s="89"/>
      <c r="C27" s="88"/>
      <c r="D27" s="88"/>
      <c r="E27" s="259" t="s">
        <v>3</v>
      </c>
      <c r="F27" s="259"/>
      <c r="G27" s="259"/>
      <c r="H27" s="259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87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58"/>
      <c r="E29" s="58"/>
      <c r="F29" s="58"/>
      <c r="G29" s="58"/>
      <c r="H29" s="58"/>
      <c r="I29" s="58"/>
      <c r="J29" s="58"/>
      <c r="K29" s="58"/>
      <c r="L29" s="87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1" t="s">
        <v>39</v>
      </c>
      <c r="E30" s="29"/>
      <c r="F30" s="29"/>
      <c r="G30" s="29"/>
      <c r="H30" s="29"/>
      <c r="I30" s="29"/>
      <c r="J30" s="63">
        <f>ROUND(J83, 2)</f>
        <v>0</v>
      </c>
      <c r="K30" s="29"/>
      <c r="L30" s="8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58"/>
      <c r="E31" s="58"/>
      <c r="F31" s="58"/>
      <c r="G31" s="58"/>
      <c r="H31" s="58"/>
      <c r="I31" s="58"/>
      <c r="J31" s="58"/>
      <c r="K31" s="58"/>
      <c r="L31" s="87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41</v>
      </c>
      <c r="G32" s="29"/>
      <c r="H32" s="29"/>
      <c r="I32" s="33" t="s">
        <v>40</v>
      </c>
      <c r="J32" s="33" t="s">
        <v>42</v>
      </c>
      <c r="K32" s="29"/>
      <c r="L32" s="87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92" t="s">
        <v>43</v>
      </c>
      <c r="E33" s="26" t="s">
        <v>44</v>
      </c>
      <c r="F33" s="93">
        <f>ROUND((SUM(BE83:BE93)),  2)</f>
        <v>0</v>
      </c>
      <c r="G33" s="29"/>
      <c r="H33" s="29"/>
      <c r="I33" s="94">
        <v>0.21</v>
      </c>
      <c r="J33" s="93">
        <f>ROUND(((SUM(BE83:BE93))*I33),  2)</f>
        <v>0</v>
      </c>
      <c r="K33" s="29"/>
      <c r="L33" s="87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6" t="s">
        <v>45</v>
      </c>
      <c r="F34" s="93">
        <f>ROUND((SUM(BF83:BF93)),  2)</f>
        <v>0</v>
      </c>
      <c r="G34" s="29"/>
      <c r="H34" s="29"/>
      <c r="I34" s="94">
        <v>0.15</v>
      </c>
      <c r="J34" s="93">
        <f>ROUND(((SUM(BF83:BF93))*I34),  2)</f>
        <v>0</v>
      </c>
      <c r="K34" s="29"/>
      <c r="L34" s="87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6" t="s">
        <v>46</v>
      </c>
      <c r="F35" s="93">
        <f>ROUND((SUM(BG83:BG93)),  2)</f>
        <v>0</v>
      </c>
      <c r="G35" s="29"/>
      <c r="H35" s="29"/>
      <c r="I35" s="94">
        <v>0.21</v>
      </c>
      <c r="J35" s="93">
        <f>0</f>
        <v>0</v>
      </c>
      <c r="K35" s="29"/>
      <c r="L35" s="87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6" t="s">
        <v>47</v>
      </c>
      <c r="F36" s="93">
        <f>ROUND((SUM(BH83:BH93)),  2)</f>
        <v>0</v>
      </c>
      <c r="G36" s="29"/>
      <c r="H36" s="29"/>
      <c r="I36" s="94">
        <v>0.15</v>
      </c>
      <c r="J36" s="93">
        <f>0</f>
        <v>0</v>
      </c>
      <c r="K36" s="29"/>
      <c r="L36" s="87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6" t="s">
        <v>48</v>
      </c>
      <c r="F37" s="93">
        <f>ROUND((SUM(BI83:BI93)),  2)</f>
        <v>0</v>
      </c>
      <c r="G37" s="29"/>
      <c r="H37" s="29"/>
      <c r="I37" s="94">
        <v>0</v>
      </c>
      <c r="J37" s="93">
        <f>0</f>
        <v>0</v>
      </c>
      <c r="K37" s="29"/>
      <c r="L37" s="87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87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95"/>
      <c r="D39" s="96" t="s">
        <v>49</v>
      </c>
      <c r="E39" s="52"/>
      <c r="F39" s="52"/>
      <c r="G39" s="97" t="s">
        <v>50</v>
      </c>
      <c r="H39" s="98" t="s">
        <v>51</v>
      </c>
      <c r="I39" s="52"/>
      <c r="J39" s="99">
        <f>SUM(J30:J37)</f>
        <v>0</v>
      </c>
      <c r="K39" s="100"/>
      <c r="L39" s="87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87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4" spans="1:31" s="2" customFormat="1" ht="6.95" customHeight="1">
      <c r="A44" s="29"/>
      <c r="B44" s="41"/>
      <c r="C44" s="42"/>
      <c r="D44" s="42"/>
      <c r="E44" s="42"/>
      <c r="F44" s="42"/>
      <c r="G44" s="42"/>
      <c r="H44" s="42"/>
      <c r="I44" s="42"/>
      <c r="J44" s="42"/>
      <c r="K44" s="42"/>
      <c r="L44" s="87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2" customFormat="1" ht="24.95" customHeight="1">
      <c r="A45" s="29"/>
      <c r="B45" s="30"/>
      <c r="C45" s="21" t="s">
        <v>94</v>
      </c>
      <c r="D45" s="29"/>
      <c r="E45" s="29"/>
      <c r="F45" s="29"/>
      <c r="G45" s="29"/>
      <c r="H45" s="29"/>
      <c r="I45" s="29"/>
      <c r="J45" s="29"/>
      <c r="K45" s="29"/>
      <c r="L45" s="87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</row>
    <row r="46" spans="1:31" s="2" customFormat="1" ht="6.95" customHeight="1">
      <c r="A46" s="29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87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</row>
    <row r="47" spans="1:31" s="2" customFormat="1" ht="12" customHeight="1">
      <c r="A47" s="29"/>
      <c r="B47" s="30"/>
      <c r="C47" s="26" t="s">
        <v>15</v>
      </c>
      <c r="D47" s="29"/>
      <c r="E47" s="29"/>
      <c r="F47" s="29"/>
      <c r="G47" s="29"/>
      <c r="H47" s="29"/>
      <c r="I47" s="29"/>
      <c r="J47" s="29"/>
      <c r="K47" s="29"/>
      <c r="L47" s="87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</row>
    <row r="48" spans="1:31" s="2" customFormat="1" ht="16.5" customHeight="1">
      <c r="A48" s="29"/>
      <c r="B48" s="30"/>
      <c r="C48" s="29"/>
      <c r="D48" s="29"/>
      <c r="E48" s="290" t="str">
        <f>E7</f>
        <v>Splašková a dešťová kanalizace Šťáhlavice, Ke Kozlu II</v>
      </c>
      <c r="F48" s="291"/>
      <c r="G48" s="291"/>
      <c r="H48" s="291"/>
      <c r="I48" s="29"/>
      <c r="J48" s="29"/>
      <c r="K48" s="29"/>
      <c r="L48" s="87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</row>
    <row r="49" spans="1:47" s="2" customFormat="1" ht="12" customHeight="1">
      <c r="A49" s="29"/>
      <c r="B49" s="30"/>
      <c r="C49" s="26" t="s">
        <v>92</v>
      </c>
      <c r="D49" s="29"/>
      <c r="E49" s="29"/>
      <c r="F49" s="29"/>
      <c r="G49" s="29"/>
      <c r="H49" s="29"/>
      <c r="I49" s="29"/>
      <c r="J49" s="29"/>
      <c r="K49" s="29"/>
      <c r="L49" s="87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</row>
    <row r="50" spans="1:47" s="2" customFormat="1" ht="16.5" customHeight="1">
      <c r="A50" s="29"/>
      <c r="B50" s="30"/>
      <c r="C50" s="29"/>
      <c r="D50" s="29"/>
      <c r="E50" s="276" t="str">
        <f>E9</f>
        <v>VRN - Vedlejší a ostatní rozpočtové náklady</v>
      </c>
      <c r="F50" s="289"/>
      <c r="G50" s="289"/>
      <c r="H50" s="289"/>
      <c r="I50" s="29"/>
      <c r="J50" s="29"/>
      <c r="K50" s="29"/>
      <c r="L50" s="87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</row>
    <row r="51" spans="1:47" s="2" customFormat="1" ht="6.95" customHeight="1">
      <c r="A51" s="29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87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</row>
    <row r="52" spans="1:47" s="2" customFormat="1" ht="12" customHeight="1">
      <c r="A52" s="29"/>
      <c r="B52" s="30"/>
      <c r="C52" s="26" t="s">
        <v>19</v>
      </c>
      <c r="D52" s="29"/>
      <c r="E52" s="29"/>
      <c r="F52" s="24" t="str">
        <f>F12</f>
        <v>Šťáhlavice</v>
      </c>
      <c r="G52" s="29"/>
      <c r="H52" s="29"/>
      <c r="I52" s="26" t="s">
        <v>21</v>
      </c>
      <c r="J52" s="47" t="str">
        <f>IF(J12="","",J12)</f>
        <v>1. 9. 2020</v>
      </c>
      <c r="K52" s="29"/>
      <c r="L52" s="87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</row>
    <row r="53" spans="1:47" s="2" customFormat="1" ht="6.95" customHeight="1">
      <c r="A53" s="29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8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</row>
    <row r="54" spans="1:47" s="2" customFormat="1" ht="40.15" customHeight="1">
      <c r="A54" s="29"/>
      <c r="B54" s="30"/>
      <c r="C54" s="26" t="s">
        <v>23</v>
      </c>
      <c r="D54" s="29"/>
      <c r="E54" s="29"/>
      <c r="F54" s="24" t="str">
        <f>E15</f>
        <v>Obec Šťáhlavy</v>
      </c>
      <c r="G54" s="29"/>
      <c r="H54" s="29"/>
      <c r="I54" s="26" t="s">
        <v>30</v>
      </c>
      <c r="J54" s="27" t="str">
        <f>E21</f>
        <v>INGVAMA inženýrská a projektová spol. s r.o.</v>
      </c>
      <c r="K54" s="29"/>
      <c r="L54" s="87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</row>
    <row r="55" spans="1:47" s="2" customFormat="1" ht="15.2" customHeight="1">
      <c r="A55" s="29"/>
      <c r="B55" s="30"/>
      <c r="C55" s="26" t="s">
        <v>28</v>
      </c>
      <c r="D55" s="29"/>
      <c r="E55" s="29"/>
      <c r="F55" s="24" t="str">
        <f>IF(E18="","",E18)</f>
        <v xml:space="preserve"> </v>
      </c>
      <c r="G55" s="29"/>
      <c r="H55" s="29"/>
      <c r="I55" s="26" t="s">
        <v>34</v>
      </c>
      <c r="J55" s="27" t="str">
        <f>E24</f>
        <v>Jitka Heřmanová</v>
      </c>
      <c r="K55" s="29"/>
      <c r="L55" s="87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</row>
    <row r="56" spans="1:47" s="2" customFormat="1" ht="10.35" customHeight="1">
      <c r="A56" s="29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87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</row>
    <row r="57" spans="1:47" s="2" customFormat="1" ht="29.25" customHeight="1">
      <c r="A57" s="29"/>
      <c r="B57" s="30"/>
      <c r="C57" s="101" t="s">
        <v>95</v>
      </c>
      <c r="D57" s="95"/>
      <c r="E57" s="95"/>
      <c r="F57" s="95"/>
      <c r="G57" s="95"/>
      <c r="H57" s="95"/>
      <c r="I57" s="95"/>
      <c r="J57" s="102" t="s">
        <v>96</v>
      </c>
      <c r="K57" s="95"/>
      <c r="L57" s="87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</row>
    <row r="58" spans="1:47" s="2" customFormat="1" ht="10.35" customHeight="1">
      <c r="A58" s="29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87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</row>
    <row r="59" spans="1:47" s="2" customFormat="1" ht="22.9" customHeight="1">
      <c r="A59" s="29"/>
      <c r="B59" s="30"/>
      <c r="C59" s="103" t="s">
        <v>71</v>
      </c>
      <c r="D59" s="29"/>
      <c r="E59" s="29"/>
      <c r="F59" s="29"/>
      <c r="G59" s="29"/>
      <c r="H59" s="29"/>
      <c r="I59" s="29"/>
      <c r="J59" s="63">
        <f>J83</f>
        <v>0</v>
      </c>
      <c r="K59" s="29"/>
      <c r="L59" s="87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U59" s="17" t="s">
        <v>97</v>
      </c>
    </row>
    <row r="60" spans="1:47" s="9" customFormat="1" ht="24.95" customHeight="1">
      <c r="B60" s="104"/>
      <c r="D60" s="105" t="s">
        <v>642</v>
      </c>
      <c r="E60" s="106"/>
      <c r="F60" s="106"/>
      <c r="G60" s="106"/>
      <c r="H60" s="106"/>
      <c r="I60" s="106"/>
      <c r="J60" s="107">
        <f>J84</f>
        <v>0</v>
      </c>
      <c r="L60" s="104"/>
    </row>
    <row r="61" spans="1:47" s="10" customFormat="1" ht="19.899999999999999" customHeight="1">
      <c r="B61" s="108"/>
      <c r="D61" s="109" t="s">
        <v>643</v>
      </c>
      <c r="E61" s="110"/>
      <c r="F61" s="110"/>
      <c r="G61" s="110"/>
      <c r="H61" s="110"/>
      <c r="I61" s="110"/>
      <c r="J61" s="111">
        <f>J85</f>
        <v>0</v>
      </c>
      <c r="L61" s="108"/>
    </row>
    <row r="62" spans="1:47" s="10" customFormat="1" ht="19.899999999999999" customHeight="1">
      <c r="B62" s="108"/>
      <c r="D62" s="109" t="s">
        <v>644</v>
      </c>
      <c r="E62" s="110"/>
      <c r="F62" s="110"/>
      <c r="G62" s="110"/>
      <c r="H62" s="110"/>
      <c r="I62" s="110"/>
      <c r="J62" s="111">
        <f>J88</f>
        <v>0</v>
      </c>
      <c r="L62" s="108"/>
    </row>
    <row r="63" spans="1:47" s="10" customFormat="1" ht="19.899999999999999" customHeight="1">
      <c r="B63" s="108"/>
      <c r="D63" s="109" t="s">
        <v>645</v>
      </c>
      <c r="E63" s="110"/>
      <c r="F63" s="110"/>
      <c r="G63" s="110"/>
      <c r="H63" s="110"/>
      <c r="I63" s="110"/>
      <c r="J63" s="111">
        <f>J91</f>
        <v>0</v>
      </c>
      <c r="L63" s="108"/>
    </row>
    <row r="64" spans="1:47" s="2" customFormat="1" ht="21.75" customHeight="1">
      <c r="A64" s="29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87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</row>
    <row r="65" spans="1:31" s="2" customFormat="1" ht="6.95" customHeight="1">
      <c r="A65" s="29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87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9" spans="1:31" s="2" customFormat="1" ht="6.95" customHeight="1">
      <c r="A69" s="29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87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</row>
    <row r="70" spans="1:31" s="2" customFormat="1" ht="24.95" customHeight="1">
      <c r="A70" s="29"/>
      <c r="B70" s="30"/>
      <c r="C70" s="21" t="s">
        <v>107</v>
      </c>
      <c r="D70" s="29"/>
      <c r="E70" s="29"/>
      <c r="F70" s="29"/>
      <c r="G70" s="29"/>
      <c r="H70" s="29"/>
      <c r="I70" s="29"/>
      <c r="J70" s="29"/>
      <c r="K70" s="29"/>
      <c r="L70" s="87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</row>
    <row r="71" spans="1:31" s="2" customFormat="1" ht="6.95" customHeight="1">
      <c r="A71" s="29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87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</row>
    <row r="72" spans="1:31" s="2" customFormat="1" ht="12" customHeight="1">
      <c r="A72" s="29"/>
      <c r="B72" s="30"/>
      <c r="C72" s="26" t="s">
        <v>15</v>
      </c>
      <c r="D72" s="29"/>
      <c r="E72" s="29"/>
      <c r="F72" s="29"/>
      <c r="G72" s="29"/>
      <c r="H72" s="29"/>
      <c r="I72" s="29"/>
      <c r="J72" s="29"/>
      <c r="K72" s="29"/>
      <c r="L72" s="87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</row>
    <row r="73" spans="1:31" s="2" customFormat="1" ht="16.5" customHeight="1">
      <c r="A73" s="29"/>
      <c r="B73" s="30"/>
      <c r="C73" s="29"/>
      <c r="D73" s="29"/>
      <c r="E73" s="290" t="str">
        <f>E7</f>
        <v>Splašková a dešťová kanalizace Šťáhlavice, Ke Kozlu II</v>
      </c>
      <c r="F73" s="291"/>
      <c r="G73" s="291"/>
      <c r="H73" s="291"/>
      <c r="I73" s="29"/>
      <c r="J73" s="29"/>
      <c r="K73" s="29"/>
      <c r="L73" s="87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</row>
    <row r="74" spans="1:31" s="2" customFormat="1" ht="12" customHeight="1">
      <c r="A74" s="29"/>
      <c r="B74" s="30"/>
      <c r="C74" s="26" t="s">
        <v>92</v>
      </c>
      <c r="D74" s="29"/>
      <c r="E74" s="29"/>
      <c r="F74" s="29"/>
      <c r="G74" s="29"/>
      <c r="H74" s="29"/>
      <c r="I74" s="29"/>
      <c r="J74" s="29"/>
      <c r="K74" s="29"/>
      <c r="L74" s="87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</row>
    <row r="75" spans="1:31" s="2" customFormat="1" ht="16.5" customHeight="1">
      <c r="A75" s="29"/>
      <c r="B75" s="30"/>
      <c r="C75" s="29"/>
      <c r="D75" s="29"/>
      <c r="E75" s="276" t="str">
        <f>E9</f>
        <v>VRN - Vedlejší a ostatní rozpočtové náklady</v>
      </c>
      <c r="F75" s="289"/>
      <c r="G75" s="289"/>
      <c r="H75" s="289"/>
      <c r="I75" s="29"/>
      <c r="J75" s="29"/>
      <c r="K75" s="29"/>
      <c r="L75" s="87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</row>
    <row r="76" spans="1:31" s="2" customFormat="1" ht="6.95" customHeigh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87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2" customHeight="1">
      <c r="A77" s="29"/>
      <c r="B77" s="30"/>
      <c r="C77" s="26" t="s">
        <v>19</v>
      </c>
      <c r="D77" s="29"/>
      <c r="E77" s="29"/>
      <c r="F77" s="24" t="str">
        <f>F12</f>
        <v>Šťáhlavice</v>
      </c>
      <c r="G77" s="29"/>
      <c r="H77" s="29"/>
      <c r="I77" s="26" t="s">
        <v>21</v>
      </c>
      <c r="J77" s="47" t="str">
        <f>IF(J12="","",J12)</f>
        <v>1. 9. 2020</v>
      </c>
      <c r="K77" s="29"/>
      <c r="L77" s="87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78" spans="1:31" s="2" customFormat="1" ht="6.95" customHeight="1">
      <c r="A78" s="29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87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</row>
    <row r="79" spans="1:31" s="2" customFormat="1" ht="40.15" customHeight="1">
      <c r="A79" s="29"/>
      <c r="B79" s="30"/>
      <c r="C79" s="26" t="s">
        <v>23</v>
      </c>
      <c r="D79" s="29"/>
      <c r="E79" s="29"/>
      <c r="F79" s="24" t="str">
        <f>E15</f>
        <v>Obec Šťáhlavy</v>
      </c>
      <c r="G79" s="29"/>
      <c r="H79" s="29"/>
      <c r="I79" s="26" t="s">
        <v>30</v>
      </c>
      <c r="J79" s="27" t="str">
        <f>E21</f>
        <v>INGVAMA inženýrská a projektová spol. s r.o.</v>
      </c>
      <c r="K79" s="29"/>
      <c r="L79" s="87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</row>
    <row r="80" spans="1:31" s="2" customFormat="1" ht="15.2" customHeight="1">
      <c r="A80" s="29"/>
      <c r="B80" s="30"/>
      <c r="C80" s="26" t="s">
        <v>28</v>
      </c>
      <c r="D80" s="29"/>
      <c r="E80" s="29"/>
      <c r="F80" s="24" t="str">
        <f>IF(E18="","",E18)</f>
        <v xml:space="preserve"> </v>
      </c>
      <c r="G80" s="29"/>
      <c r="H80" s="29"/>
      <c r="I80" s="26" t="s">
        <v>34</v>
      </c>
      <c r="J80" s="27" t="str">
        <f>E24</f>
        <v>Jitka Heřmanová</v>
      </c>
      <c r="K80" s="29"/>
      <c r="L80" s="87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</row>
    <row r="81" spans="1:65" s="2" customFormat="1" ht="10.35" customHeight="1">
      <c r="A81" s="29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87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65" s="11" customFormat="1" ht="29.25" customHeight="1">
      <c r="A82" s="112"/>
      <c r="B82" s="113"/>
      <c r="C82" s="114" t="s">
        <v>108</v>
      </c>
      <c r="D82" s="115" t="s">
        <v>58</v>
      </c>
      <c r="E82" s="115" t="s">
        <v>54</v>
      </c>
      <c r="F82" s="115" t="s">
        <v>55</v>
      </c>
      <c r="G82" s="115" t="s">
        <v>109</v>
      </c>
      <c r="H82" s="115" t="s">
        <v>110</v>
      </c>
      <c r="I82" s="115" t="s">
        <v>111</v>
      </c>
      <c r="J82" s="115" t="s">
        <v>96</v>
      </c>
      <c r="K82" s="116" t="s">
        <v>112</v>
      </c>
      <c r="L82" s="117"/>
      <c r="M82" s="54" t="s">
        <v>3</v>
      </c>
      <c r="N82" s="55" t="s">
        <v>43</v>
      </c>
      <c r="O82" s="55" t="s">
        <v>113</v>
      </c>
      <c r="P82" s="55" t="s">
        <v>114</v>
      </c>
      <c r="Q82" s="55" t="s">
        <v>115</v>
      </c>
      <c r="R82" s="55" t="s">
        <v>116</v>
      </c>
      <c r="S82" s="55" t="s">
        <v>117</v>
      </c>
      <c r="T82" s="56" t="s">
        <v>118</v>
      </c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</row>
    <row r="83" spans="1:65" s="2" customFormat="1" ht="22.9" customHeight="1">
      <c r="A83" s="29"/>
      <c r="B83" s="30"/>
      <c r="C83" s="61" t="s">
        <v>119</v>
      </c>
      <c r="D83" s="29"/>
      <c r="E83" s="29"/>
      <c r="F83" s="29"/>
      <c r="G83" s="29"/>
      <c r="H83" s="29"/>
      <c r="I83" s="29"/>
      <c r="J83" s="118">
        <f>BK83</f>
        <v>0</v>
      </c>
      <c r="K83" s="29"/>
      <c r="L83" s="30"/>
      <c r="M83" s="57"/>
      <c r="N83" s="48"/>
      <c r="O83" s="58"/>
      <c r="P83" s="119">
        <f>P84</f>
        <v>0</v>
      </c>
      <c r="Q83" s="58"/>
      <c r="R83" s="119">
        <f>R84</f>
        <v>0</v>
      </c>
      <c r="S83" s="58"/>
      <c r="T83" s="120">
        <f>T84</f>
        <v>0</v>
      </c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T83" s="17" t="s">
        <v>72</v>
      </c>
      <c r="AU83" s="17" t="s">
        <v>97</v>
      </c>
      <c r="BK83" s="121">
        <f>BK84</f>
        <v>0</v>
      </c>
    </row>
    <row r="84" spans="1:65" s="12" customFormat="1" ht="25.9" customHeight="1">
      <c r="B84" s="122"/>
      <c r="D84" s="123" t="s">
        <v>72</v>
      </c>
      <c r="E84" s="124" t="s">
        <v>87</v>
      </c>
      <c r="F84" s="124" t="s">
        <v>646</v>
      </c>
      <c r="J84" s="125">
        <f>BK84</f>
        <v>0</v>
      </c>
      <c r="L84" s="122"/>
      <c r="M84" s="126"/>
      <c r="N84" s="127"/>
      <c r="O84" s="127"/>
      <c r="P84" s="128">
        <f>P85+P88+P91</f>
        <v>0</v>
      </c>
      <c r="Q84" s="127"/>
      <c r="R84" s="128">
        <f>R85+R88+R91</f>
        <v>0</v>
      </c>
      <c r="S84" s="127"/>
      <c r="T84" s="129">
        <f>T85+T88+T91</f>
        <v>0</v>
      </c>
      <c r="AR84" s="123" t="s">
        <v>144</v>
      </c>
      <c r="AT84" s="130" t="s">
        <v>72</v>
      </c>
      <c r="AU84" s="130" t="s">
        <v>73</v>
      </c>
      <c r="AY84" s="123" t="s">
        <v>122</v>
      </c>
      <c r="BK84" s="131">
        <f>BK85+BK88+BK91</f>
        <v>0</v>
      </c>
    </row>
    <row r="85" spans="1:65" s="12" customFormat="1" ht="22.9" customHeight="1">
      <c r="B85" s="122"/>
      <c r="D85" s="123" t="s">
        <v>72</v>
      </c>
      <c r="E85" s="132" t="s">
        <v>647</v>
      </c>
      <c r="F85" s="132" t="s">
        <v>648</v>
      </c>
      <c r="J85" s="133">
        <f>BK85</f>
        <v>0</v>
      </c>
      <c r="L85" s="122"/>
      <c r="M85" s="126"/>
      <c r="N85" s="127"/>
      <c r="O85" s="127"/>
      <c r="P85" s="128">
        <f>SUM(P86:P87)</f>
        <v>0</v>
      </c>
      <c r="Q85" s="127"/>
      <c r="R85" s="128">
        <f>SUM(R86:R87)</f>
        <v>0</v>
      </c>
      <c r="S85" s="127"/>
      <c r="T85" s="129">
        <f>SUM(T86:T87)</f>
        <v>0</v>
      </c>
      <c r="AR85" s="123" t="s">
        <v>144</v>
      </c>
      <c r="AT85" s="130" t="s">
        <v>72</v>
      </c>
      <c r="AU85" s="130" t="s">
        <v>81</v>
      </c>
      <c r="AY85" s="123" t="s">
        <v>122</v>
      </c>
      <c r="BK85" s="131">
        <f>SUM(BK86:BK87)</f>
        <v>0</v>
      </c>
    </row>
    <row r="86" spans="1:65" s="2" customFormat="1" ht="16.5" customHeight="1">
      <c r="A86" s="29"/>
      <c r="B86" s="134"/>
      <c r="C86" s="135">
        <v>1</v>
      </c>
      <c r="D86" s="135" t="s">
        <v>124</v>
      </c>
      <c r="E86" s="136" t="s">
        <v>651</v>
      </c>
      <c r="F86" s="137" t="s">
        <v>652</v>
      </c>
      <c r="G86" s="138" t="s">
        <v>649</v>
      </c>
      <c r="H86" s="139">
        <v>1</v>
      </c>
      <c r="I86" s="140"/>
      <c r="J86" s="140">
        <f>ROUND(I86*H86,2)</f>
        <v>0</v>
      </c>
      <c r="K86" s="137" t="s">
        <v>128</v>
      </c>
      <c r="L86" s="30"/>
      <c r="M86" s="141" t="s">
        <v>3</v>
      </c>
      <c r="N86" s="142" t="s">
        <v>44</v>
      </c>
      <c r="O86" s="143">
        <v>0</v>
      </c>
      <c r="P86" s="143">
        <f>O86*H86</f>
        <v>0</v>
      </c>
      <c r="Q86" s="143">
        <v>0</v>
      </c>
      <c r="R86" s="143">
        <f>Q86*H86</f>
        <v>0</v>
      </c>
      <c r="S86" s="143">
        <v>0</v>
      </c>
      <c r="T86" s="144">
        <f>S86*H86</f>
        <v>0</v>
      </c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R86" s="145" t="s">
        <v>650</v>
      </c>
      <c r="AT86" s="145" t="s">
        <v>124</v>
      </c>
      <c r="AU86" s="145" t="s">
        <v>83</v>
      </c>
      <c r="AY86" s="17" t="s">
        <v>122</v>
      </c>
      <c r="BE86" s="146">
        <f>IF(N86="základní",J86,0)</f>
        <v>0</v>
      </c>
      <c r="BF86" s="146">
        <f>IF(N86="snížená",J86,0)</f>
        <v>0</v>
      </c>
      <c r="BG86" s="146">
        <f>IF(N86="zákl. přenesená",J86,0)</f>
        <v>0</v>
      </c>
      <c r="BH86" s="146">
        <f>IF(N86="sníž. přenesená",J86,0)</f>
        <v>0</v>
      </c>
      <c r="BI86" s="146">
        <f>IF(N86="nulová",J86,0)</f>
        <v>0</v>
      </c>
      <c r="BJ86" s="17" t="s">
        <v>81</v>
      </c>
      <c r="BK86" s="146">
        <f>ROUND(I86*H86,2)</f>
        <v>0</v>
      </c>
      <c r="BL86" s="17" t="s">
        <v>650</v>
      </c>
      <c r="BM86" s="145" t="s">
        <v>653</v>
      </c>
    </row>
    <row r="87" spans="1:65" s="2" customFormat="1" ht="16.5" customHeight="1">
      <c r="A87" s="29"/>
      <c r="B87" s="134"/>
      <c r="C87" s="135">
        <v>2</v>
      </c>
      <c r="D87" s="135" t="s">
        <v>124</v>
      </c>
      <c r="E87" s="136" t="s">
        <v>654</v>
      </c>
      <c r="F87" s="137" t="s">
        <v>655</v>
      </c>
      <c r="G87" s="138" t="s">
        <v>649</v>
      </c>
      <c r="H87" s="139">
        <v>1</v>
      </c>
      <c r="I87" s="140"/>
      <c r="J87" s="140">
        <f>ROUND(I87*H87,2)</f>
        <v>0</v>
      </c>
      <c r="K87" s="137" t="s">
        <v>128</v>
      </c>
      <c r="L87" s="30"/>
      <c r="M87" s="141" t="s">
        <v>3</v>
      </c>
      <c r="N87" s="142" t="s">
        <v>44</v>
      </c>
      <c r="O87" s="143">
        <v>0</v>
      </c>
      <c r="P87" s="143">
        <f>O87*H87</f>
        <v>0</v>
      </c>
      <c r="Q87" s="143">
        <v>0</v>
      </c>
      <c r="R87" s="143">
        <f>Q87*H87</f>
        <v>0</v>
      </c>
      <c r="S87" s="143">
        <v>0</v>
      </c>
      <c r="T87" s="144">
        <f>S87*H87</f>
        <v>0</v>
      </c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R87" s="145" t="s">
        <v>650</v>
      </c>
      <c r="AT87" s="145" t="s">
        <v>124</v>
      </c>
      <c r="AU87" s="145" t="s">
        <v>83</v>
      </c>
      <c r="AY87" s="17" t="s">
        <v>122</v>
      </c>
      <c r="BE87" s="146">
        <f>IF(N87="základní",J87,0)</f>
        <v>0</v>
      </c>
      <c r="BF87" s="146">
        <f>IF(N87="snížená",J87,0)</f>
        <v>0</v>
      </c>
      <c r="BG87" s="146">
        <f>IF(N87="zákl. přenesená",J87,0)</f>
        <v>0</v>
      </c>
      <c r="BH87" s="146">
        <f>IF(N87="sníž. přenesená",J87,0)</f>
        <v>0</v>
      </c>
      <c r="BI87" s="146">
        <f>IF(N87="nulová",J87,0)</f>
        <v>0</v>
      </c>
      <c r="BJ87" s="17" t="s">
        <v>81</v>
      </c>
      <c r="BK87" s="146">
        <f>ROUND(I87*H87,2)</f>
        <v>0</v>
      </c>
      <c r="BL87" s="17" t="s">
        <v>650</v>
      </c>
      <c r="BM87" s="145" t="s">
        <v>656</v>
      </c>
    </row>
    <row r="88" spans="1:65" s="12" customFormat="1" ht="22.9" customHeight="1">
      <c r="B88" s="122"/>
      <c r="D88" s="123" t="s">
        <v>72</v>
      </c>
      <c r="E88" s="132" t="s">
        <v>657</v>
      </c>
      <c r="F88" s="132" t="s">
        <v>658</v>
      </c>
      <c r="J88" s="133">
        <f>BK88</f>
        <v>0</v>
      </c>
      <c r="L88" s="122"/>
      <c r="M88" s="126"/>
      <c r="N88" s="127"/>
      <c r="O88" s="127"/>
      <c r="P88" s="128">
        <f>SUM(P89:P90)</f>
        <v>0</v>
      </c>
      <c r="Q88" s="127"/>
      <c r="R88" s="128">
        <f>SUM(R89:R90)</f>
        <v>0</v>
      </c>
      <c r="S88" s="127"/>
      <c r="T88" s="129">
        <f>SUM(T89:T90)</f>
        <v>0</v>
      </c>
      <c r="AR88" s="123" t="s">
        <v>144</v>
      </c>
      <c r="AT88" s="130" t="s">
        <v>72</v>
      </c>
      <c r="AU88" s="130" t="s">
        <v>81</v>
      </c>
      <c r="AY88" s="123" t="s">
        <v>122</v>
      </c>
      <c r="BK88" s="131">
        <f>SUM(BK89:BK90)</f>
        <v>0</v>
      </c>
    </row>
    <row r="89" spans="1:65" s="2" customFormat="1" ht="16.5" customHeight="1">
      <c r="A89" s="29"/>
      <c r="B89" s="134"/>
      <c r="C89" s="135">
        <v>3</v>
      </c>
      <c r="D89" s="135" t="s">
        <v>124</v>
      </c>
      <c r="E89" s="136" t="s">
        <v>659</v>
      </c>
      <c r="F89" s="137" t="s">
        <v>658</v>
      </c>
      <c r="G89" s="138" t="s">
        <v>649</v>
      </c>
      <c r="H89" s="139">
        <v>1</v>
      </c>
      <c r="I89" s="140"/>
      <c r="J89" s="140">
        <f>ROUND(I89*H89,2)</f>
        <v>0</v>
      </c>
      <c r="K89" s="137" t="s">
        <v>128</v>
      </c>
      <c r="L89" s="30"/>
      <c r="M89" s="141" t="s">
        <v>3</v>
      </c>
      <c r="N89" s="142" t="s">
        <v>44</v>
      </c>
      <c r="O89" s="143">
        <v>0</v>
      </c>
      <c r="P89" s="143">
        <f>O89*H89</f>
        <v>0</v>
      </c>
      <c r="Q89" s="143">
        <v>0</v>
      </c>
      <c r="R89" s="143">
        <f>Q89*H89</f>
        <v>0</v>
      </c>
      <c r="S89" s="143">
        <v>0</v>
      </c>
      <c r="T89" s="144">
        <f>S89*H89</f>
        <v>0</v>
      </c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R89" s="145" t="s">
        <v>650</v>
      </c>
      <c r="AT89" s="145" t="s">
        <v>124</v>
      </c>
      <c r="AU89" s="145" t="s">
        <v>83</v>
      </c>
      <c r="AY89" s="17" t="s">
        <v>122</v>
      </c>
      <c r="BE89" s="146">
        <f>IF(N89="základní",J89,0)</f>
        <v>0</v>
      </c>
      <c r="BF89" s="146">
        <f>IF(N89="snížená",J89,0)</f>
        <v>0</v>
      </c>
      <c r="BG89" s="146">
        <f>IF(N89="zákl. přenesená",J89,0)</f>
        <v>0</v>
      </c>
      <c r="BH89" s="146">
        <f>IF(N89="sníž. přenesená",J89,0)</f>
        <v>0</v>
      </c>
      <c r="BI89" s="146">
        <f>IF(N89="nulová",J89,0)</f>
        <v>0</v>
      </c>
      <c r="BJ89" s="17" t="s">
        <v>81</v>
      </c>
      <c r="BK89" s="146">
        <f>ROUND(I89*H89,2)</f>
        <v>0</v>
      </c>
      <c r="BL89" s="17" t="s">
        <v>650</v>
      </c>
      <c r="BM89" s="145" t="s">
        <v>660</v>
      </c>
    </row>
    <row r="90" spans="1:65" s="2" customFormat="1" ht="16.5" customHeight="1">
      <c r="A90" s="29"/>
      <c r="B90" s="134"/>
      <c r="C90" s="135">
        <v>4</v>
      </c>
      <c r="D90" s="135" t="s">
        <v>124</v>
      </c>
      <c r="E90" s="136" t="s">
        <v>661</v>
      </c>
      <c r="F90" s="137" t="s">
        <v>662</v>
      </c>
      <c r="G90" s="138" t="s">
        <v>649</v>
      </c>
      <c r="H90" s="139">
        <v>1</v>
      </c>
      <c r="I90" s="140"/>
      <c r="J90" s="140">
        <f>ROUND(I90*H90,2)</f>
        <v>0</v>
      </c>
      <c r="K90" s="137" t="s">
        <v>128</v>
      </c>
      <c r="L90" s="30"/>
      <c r="M90" s="141" t="s">
        <v>3</v>
      </c>
      <c r="N90" s="142" t="s">
        <v>44</v>
      </c>
      <c r="O90" s="143">
        <v>0</v>
      </c>
      <c r="P90" s="143">
        <f>O90*H90</f>
        <v>0</v>
      </c>
      <c r="Q90" s="143">
        <v>0</v>
      </c>
      <c r="R90" s="143">
        <f>Q90*H90</f>
        <v>0</v>
      </c>
      <c r="S90" s="143">
        <v>0</v>
      </c>
      <c r="T90" s="144">
        <f>S90*H90</f>
        <v>0</v>
      </c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R90" s="145" t="s">
        <v>650</v>
      </c>
      <c r="AT90" s="145" t="s">
        <v>124</v>
      </c>
      <c r="AU90" s="145" t="s">
        <v>83</v>
      </c>
      <c r="AY90" s="17" t="s">
        <v>122</v>
      </c>
      <c r="BE90" s="146">
        <f>IF(N90="základní",J90,0)</f>
        <v>0</v>
      </c>
      <c r="BF90" s="146">
        <f>IF(N90="snížená",J90,0)</f>
        <v>0</v>
      </c>
      <c r="BG90" s="146">
        <f>IF(N90="zákl. přenesená",J90,0)</f>
        <v>0</v>
      </c>
      <c r="BH90" s="146">
        <f>IF(N90="sníž. přenesená",J90,0)</f>
        <v>0</v>
      </c>
      <c r="BI90" s="146">
        <f>IF(N90="nulová",J90,0)</f>
        <v>0</v>
      </c>
      <c r="BJ90" s="17" t="s">
        <v>81</v>
      </c>
      <c r="BK90" s="146">
        <f>ROUND(I90*H90,2)</f>
        <v>0</v>
      </c>
      <c r="BL90" s="17" t="s">
        <v>650</v>
      </c>
      <c r="BM90" s="145" t="s">
        <v>663</v>
      </c>
    </row>
    <row r="91" spans="1:65" s="12" customFormat="1" ht="22.9" customHeight="1">
      <c r="B91" s="122"/>
      <c r="D91" s="123" t="s">
        <v>72</v>
      </c>
      <c r="E91" s="132" t="s">
        <v>664</v>
      </c>
      <c r="F91" s="132" t="s">
        <v>665</v>
      </c>
      <c r="J91" s="133">
        <f>BK91</f>
        <v>0</v>
      </c>
      <c r="L91" s="122"/>
      <c r="M91" s="126"/>
      <c r="N91" s="127"/>
      <c r="O91" s="127"/>
      <c r="P91" s="128">
        <f>SUM(P92:P93)</f>
        <v>0</v>
      </c>
      <c r="Q91" s="127"/>
      <c r="R91" s="128">
        <f>SUM(R92:R93)</f>
        <v>0</v>
      </c>
      <c r="S91" s="127"/>
      <c r="T91" s="129">
        <f>SUM(T92:T93)</f>
        <v>0</v>
      </c>
      <c r="AR91" s="123" t="s">
        <v>144</v>
      </c>
      <c r="AT91" s="130" t="s">
        <v>72</v>
      </c>
      <c r="AU91" s="130" t="s">
        <v>81</v>
      </c>
      <c r="AY91" s="123" t="s">
        <v>122</v>
      </c>
      <c r="BK91" s="131">
        <f>SUM(BK92:BK93)</f>
        <v>0</v>
      </c>
    </row>
    <row r="92" spans="1:65" s="2" customFormat="1" ht="16.5" customHeight="1">
      <c r="A92" s="29"/>
      <c r="B92" s="134"/>
      <c r="C92" s="135">
        <v>5</v>
      </c>
      <c r="D92" s="135" t="s">
        <v>124</v>
      </c>
      <c r="E92" s="136" t="s">
        <v>666</v>
      </c>
      <c r="F92" s="137" t="s">
        <v>667</v>
      </c>
      <c r="G92" s="138" t="s">
        <v>649</v>
      </c>
      <c r="H92" s="139">
        <v>1</v>
      </c>
      <c r="I92" s="140"/>
      <c r="J92" s="140">
        <f>ROUND(I92*H92,2)</f>
        <v>0</v>
      </c>
      <c r="K92" s="137" t="s">
        <v>128</v>
      </c>
      <c r="L92" s="30"/>
      <c r="M92" s="141" t="s">
        <v>3</v>
      </c>
      <c r="N92" s="142" t="s">
        <v>44</v>
      </c>
      <c r="O92" s="143">
        <v>0</v>
      </c>
      <c r="P92" s="143">
        <f>O92*H92</f>
        <v>0</v>
      </c>
      <c r="Q92" s="143">
        <v>0</v>
      </c>
      <c r="R92" s="143">
        <f>Q92*H92</f>
        <v>0</v>
      </c>
      <c r="S92" s="143">
        <v>0</v>
      </c>
      <c r="T92" s="144">
        <f>S92*H92</f>
        <v>0</v>
      </c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R92" s="145" t="s">
        <v>650</v>
      </c>
      <c r="AT92" s="145" t="s">
        <v>124</v>
      </c>
      <c r="AU92" s="145" t="s">
        <v>83</v>
      </c>
      <c r="AY92" s="17" t="s">
        <v>122</v>
      </c>
      <c r="BE92" s="146">
        <f>IF(N92="základní",J92,0)</f>
        <v>0</v>
      </c>
      <c r="BF92" s="146">
        <f>IF(N92="snížená",J92,0)</f>
        <v>0</v>
      </c>
      <c r="BG92" s="146">
        <f>IF(N92="zákl. přenesená",J92,0)</f>
        <v>0</v>
      </c>
      <c r="BH92" s="146">
        <f>IF(N92="sníž. přenesená",J92,0)</f>
        <v>0</v>
      </c>
      <c r="BI92" s="146">
        <f>IF(N92="nulová",J92,0)</f>
        <v>0</v>
      </c>
      <c r="BJ92" s="17" t="s">
        <v>81</v>
      </c>
      <c r="BK92" s="146">
        <f>ROUND(I92*H92,2)</f>
        <v>0</v>
      </c>
      <c r="BL92" s="17" t="s">
        <v>650</v>
      </c>
      <c r="BM92" s="145" t="s">
        <v>668</v>
      </c>
    </row>
    <row r="93" spans="1:65" s="2" customFormat="1" ht="16.5" customHeight="1">
      <c r="A93" s="29"/>
      <c r="B93" s="134"/>
      <c r="C93" s="135">
        <v>6</v>
      </c>
      <c r="D93" s="135" t="s">
        <v>124</v>
      </c>
      <c r="E93" s="136" t="s">
        <v>669</v>
      </c>
      <c r="F93" s="137" t="s">
        <v>670</v>
      </c>
      <c r="G93" s="138" t="s">
        <v>649</v>
      </c>
      <c r="H93" s="139">
        <v>1</v>
      </c>
      <c r="I93" s="140"/>
      <c r="J93" s="140">
        <f>ROUND(I93*H93,2)</f>
        <v>0</v>
      </c>
      <c r="K93" s="137" t="s">
        <v>128</v>
      </c>
      <c r="L93" s="30"/>
      <c r="M93" s="171" t="s">
        <v>3</v>
      </c>
      <c r="N93" s="172" t="s">
        <v>44</v>
      </c>
      <c r="O93" s="173">
        <v>0</v>
      </c>
      <c r="P93" s="173">
        <f>O93*H93</f>
        <v>0</v>
      </c>
      <c r="Q93" s="173">
        <v>0</v>
      </c>
      <c r="R93" s="173">
        <f>Q93*H93</f>
        <v>0</v>
      </c>
      <c r="S93" s="173">
        <v>0</v>
      </c>
      <c r="T93" s="174">
        <f>S93*H93</f>
        <v>0</v>
      </c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R93" s="145" t="s">
        <v>650</v>
      </c>
      <c r="AT93" s="145" t="s">
        <v>124</v>
      </c>
      <c r="AU93" s="145" t="s">
        <v>83</v>
      </c>
      <c r="AY93" s="17" t="s">
        <v>122</v>
      </c>
      <c r="BE93" s="146">
        <f>IF(N93="základní",J93,0)</f>
        <v>0</v>
      </c>
      <c r="BF93" s="146">
        <f>IF(N93="snížená",J93,0)</f>
        <v>0</v>
      </c>
      <c r="BG93" s="146">
        <f>IF(N93="zákl. přenesená",J93,0)</f>
        <v>0</v>
      </c>
      <c r="BH93" s="146">
        <f>IF(N93="sníž. přenesená",J93,0)</f>
        <v>0</v>
      </c>
      <c r="BI93" s="146">
        <f>IF(N93="nulová",J93,0)</f>
        <v>0</v>
      </c>
      <c r="BJ93" s="17" t="s">
        <v>81</v>
      </c>
      <c r="BK93" s="146">
        <f>ROUND(I93*H93,2)</f>
        <v>0</v>
      </c>
      <c r="BL93" s="17" t="s">
        <v>650</v>
      </c>
      <c r="BM93" s="145" t="s">
        <v>671</v>
      </c>
    </row>
    <row r="94" spans="1:65" s="2" customFormat="1" ht="6.95" customHeight="1">
      <c r="A94" s="29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30"/>
      <c r="M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</sheetData>
  <autoFilter ref="C82:K93" xr:uid="{00000000-0009-0000-0000-000003000000}"/>
  <mergeCells count="9">
    <mergeCell ref="E50:H50"/>
    <mergeCell ref="E73:H73"/>
    <mergeCell ref="E75:H7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8"/>
  <sheetViews>
    <sheetView showGridLines="0" zoomScale="110" zoomScaleNormal="110" workbookViewId="0"/>
  </sheetViews>
  <sheetFormatPr defaultRowHeight="11.25"/>
  <cols>
    <col min="1" max="1" width="8.33203125" style="175" customWidth="1"/>
    <col min="2" max="2" width="1.6640625" style="175" customWidth="1"/>
    <col min="3" max="4" width="5" style="175" customWidth="1"/>
    <col min="5" max="5" width="11.6640625" style="175" customWidth="1"/>
    <col min="6" max="6" width="9.1640625" style="175" customWidth="1"/>
    <col min="7" max="7" width="5" style="175" customWidth="1"/>
    <col min="8" max="8" width="77.83203125" style="175" customWidth="1"/>
    <col min="9" max="10" width="20" style="175" customWidth="1"/>
    <col min="11" max="11" width="1.6640625" style="175" customWidth="1"/>
  </cols>
  <sheetData>
    <row r="1" spans="2:11" s="1" customFormat="1" ht="37.5" customHeight="1"/>
    <row r="2" spans="2:11" s="1" customFormat="1" ht="7.5" customHeight="1">
      <c r="B2" s="176"/>
      <c r="C2" s="177"/>
      <c r="D2" s="177"/>
      <c r="E2" s="177"/>
      <c r="F2" s="177"/>
      <c r="G2" s="177"/>
      <c r="H2" s="177"/>
      <c r="I2" s="177"/>
      <c r="J2" s="177"/>
      <c r="K2" s="178"/>
    </row>
    <row r="3" spans="2:11" s="15" customFormat="1" ht="45" customHeight="1">
      <c r="B3" s="179"/>
      <c r="C3" s="293" t="s">
        <v>672</v>
      </c>
      <c r="D3" s="293"/>
      <c r="E3" s="293"/>
      <c r="F3" s="293"/>
      <c r="G3" s="293"/>
      <c r="H3" s="293"/>
      <c r="I3" s="293"/>
      <c r="J3" s="293"/>
      <c r="K3" s="180"/>
    </row>
    <row r="4" spans="2:11" s="1" customFormat="1" ht="25.5" customHeight="1">
      <c r="B4" s="181"/>
      <c r="C4" s="298" t="s">
        <v>673</v>
      </c>
      <c r="D4" s="298"/>
      <c r="E4" s="298"/>
      <c r="F4" s="298"/>
      <c r="G4" s="298"/>
      <c r="H4" s="298"/>
      <c r="I4" s="298"/>
      <c r="J4" s="298"/>
      <c r="K4" s="182"/>
    </row>
    <row r="5" spans="2:11" s="1" customFormat="1" ht="5.25" customHeight="1">
      <c r="B5" s="181"/>
      <c r="C5" s="183"/>
      <c r="D5" s="183"/>
      <c r="E5" s="183"/>
      <c r="F5" s="183"/>
      <c r="G5" s="183"/>
      <c r="H5" s="183"/>
      <c r="I5" s="183"/>
      <c r="J5" s="183"/>
      <c r="K5" s="182"/>
    </row>
    <row r="6" spans="2:11" s="1" customFormat="1" ht="15" customHeight="1">
      <c r="B6" s="181"/>
      <c r="C6" s="297" t="s">
        <v>674</v>
      </c>
      <c r="D6" s="297"/>
      <c r="E6" s="297"/>
      <c r="F6" s="297"/>
      <c r="G6" s="297"/>
      <c r="H6" s="297"/>
      <c r="I6" s="297"/>
      <c r="J6" s="297"/>
      <c r="K6" s="182"/>
    </row>
    <row r="7" spans="2:11" s="1" customFormat="1" ht="15" customHeight="1">
      <c r="B7" s="185"/>
      <c r="C7" s="297" t="s">
        <v>675</v>
      </c>
      <c r="D7" s="297"/>
      <c r="E7" s="297"/>
      <c r="F7" s="297"/>
      <c r="G7" s="297"/>
      <c r="H7" s="297"/>
      <c r="I7" s="297"/>
      <c r="J7" s="297"/>
      <c r="K7" s="182"/>
    </row>
    <row r="8" spans="2:11" s="1" customFormat="1" ht="12.75" customHeight="1">
      <c r="B8" s="185"/>
      <c r="C8" s="184"/>
      <c r="D8" s="184"/>
      <c r="E8" s="184"/>
      <c r="F8" s="184"/>
      <c r="G8" s="184"/>
      <c r="H8" s="184"/>
      <c r="I8" s="184"/>
      <c r="J8" s="184"/>
      <c r="K8" s="182"/>
    </row>
    <row r="9" spans="2:11" s="1" customFormat="1" ht="15" customHeight="1">
      <c r="B9" s="185"/>
      <c r="C9" s="297" t="s">
        <v>676</v>
      </c>
      <c r="D9" s="297"/>
      <c r="E9" s="297"/>
      <c r="F9" s="297"/>
      <c r="G9" s="297"/>
      <c r="H9" s="297"/>
      <c r="I9" s="297"/>
      <c r="J9" s="297"/>
      <c r="K9" s="182"/>
    </row>
    <row r="10" spans="2:11" s="1" customFormat="1" ht="15" customHeight="1">
      <c r="B10" s="185"/>
      <c r="C10" s="184"/>
      <c r="D10" s="297" t="s">
        <v>677</v>
      </c>
      <c r="E10" s="297"/>
      <c r="F10" s="297"/>
      <c r="G10" s="297"/>
      <c r="H10" s="297"/>
      <c r="I10" s="297"/>
      <c r="J10" s="297"/>
      <c r="K10" s="182"/>
    </row>
    <row r="11" spans="2:11" s="1" customFormat="1" ht="15" customHeight="1">
      <c r="B11" s="185"/>
      <c r="C11" s="186"/>
      <c r="D11" s="297" t="s">
        <v>678</v>
      </c>
      <c r="E11" s="297"/>
      <c r="F11" s="297"/>
      <c r="G11" s="297"/>
      <c r="H11" s="297"/>
      <c r="I11" s="297"/>
      <c r="J11" s="297"/>
      <c r="K11" s="182"/>
    </row>
    <row r="12" spans="2:11" s="1" customFormat="1" ht="15" customHeight="1">
      <c r="B12" s="185"/>
      <c r="C12" s="186"/>
      <c r="D12" s="184"/>
      <c r="E12" s="184"/>
      <c r="F12" s="184"/>
      <c r="G12" s="184"/>
      <c r="H12" s="184"/>
      <c r="I12" s="184"/>
      <c r="J12" s="184"/>
      <c r="K12" s="182"/>
    </row>
    <row r="13" spans="2:11" s="1" customFormat="1" ht="15" customHeight="1">
      <c r="B13" s="185"/>
      <c r="C13" s="186"/>
      <c r="D13" s="187" t="s">
        <v>679</v>
      </c>
      <c r="E13" s="184"/>
      <c r="F13" s="184"/>
      <c r="G13" s="184"/>
      <c r="H13" s="184"/>
      <c r="I13" s="184"/>
      <c r="J13" s="184"/>
      <c r="K13" s="182"/>
    </row>
    <row r="14" spans="2:11" s="1" customFormat="1" ht="12.75" customHeight="1">
      <c r="B14" s="185"/>
      <c r="C14" s="186"/>
      <c r="D14" s="186"/>
      <c r="E14" s="186"/>
      <c r="F14" s="186"/>
      <c r="G14" s="186"/>
      <c r="H14" s="186"/>
      <c r="I14" s="186"/>
      <c r="J14" s="186"/>
      <c r="K14" s="182"/>
    </row>
    <row r="15" spans="2:11" s="1" customFormat="1" ht="15" customHeight="1">
      <c r="B15" s="185"/>
      <c r="C15" s="186"/>
      <c r="D15" s="297" t="s">
        <v>680</v>
      </c>
      <c r="E15" s="297"/>
      <c r="F15" s="297"/>
      <c r="G15" s="297"/>
      <c r="H15" s="297"/>
      <c r="I15" s="297"/>
      <c r="J15" s="297"/>
      <c r="K15" s="182"/>
    </row>
    <row r="16" spans="2:11" s="1" customFormat="1" ht="15" customHeight="1">
      <c r="B16" s="185"/>
      <c r="C16" s="186"/>
      <c r="D16" s="297" t="s">
        <v>681</v>
      </c>
      <c r="E16" s="297"/>
      <c r="F16" s="297"/>
      <c r="G16" s="297"/>
      <c r="H16" s="297"/>
      <c r="I16" s="297"/>
      <c r="J16" s="297"/>
      <c r="K16" s="182"/>
    </row>
    <row r="17" spans="2:11" s="1" customFormat="1" ht="15" customHeight="1">
      <c r="B17" s="185"/>
      <c r="C17" s="186"/>
      <c r="D17" s="297" t="s">
        <v>682</v>
      </c>
      <c r="E17" s="297"/>
      <c r="F17" s="297"/>
      <c r="G17" s="297"/>
      <c r="H17" s="297"/>
      <c r="I17" s="297"/>
      <c r="J17" s="297"/>
      <c r="K17" s="182"/>
    </row>
    <row r="18" spans="2:11" s="1" customFormat="1" ht="15" customHeight="1">
      <c r="B18" s="185"/>
      <c r="C18" s="186"/>
      <c r="D18" s="186"/>
      <c r="E18" s="188" t="s">
        <v>80</v>
      </c>
      <c r="F18" s="297" t="s">
        <v>683</v>
      </c>
      <c r="G18" s="297"/>
      <c r="H18" s="297"/>
      <c r="I18" s="297"/>
      <c r="J18" s="297"/>
      <c r="K18" s="182"/>
    </row>
    <row r="19" spans="2:11" s="1" customFormat="1" ht="15" customHeight="1">
      <c r="B19" s="185"/>
      <c r="C19" s="186"/>
      <c r="D19" s="186"/>
      <c r="E19" s="188" t="s">
        <v>684</v>
      </c>
      <c r="F19" s="297" t="s">
        <v>685</v>
      </c>
      <c r="G19" s="297"/>
      <c r="H19" s="297"/>
      <c r="I19" s="297"/>
      <c r="J19" s="297"/>
      <c r="K19" s="182"/>
    </row>
    <row r="20" spans="2:11" s="1" customFormat="1" ht="15" customHeight="1">
      <c r="B20" s="185"/>
      <c r="C20" s="186"/>
      <c r="D20" s="186"/>
      <c r="E20" s="188" t="s">
        <v>686</v>
      </c>
      <c r="F20" s="297" t="s">
        <v>687</v>
      </c>
      <c r="G20" s="297"/>
      <c r="H20" s="297"/>
      <c r="I20" s="297"/>
      <c r="J20" s="297"/>
      <c r="K20" s="182"/>
    </row>
    <row r="21" spans="2:11" s="1" customFormat="1" ht="15" customHeight="1">
      <c r="B21" s="185"/>
      <c r="C21" s="186"/>
      <c r="D21" s="186"/>
      <c r="E21" s="188" t="s">
        <v>89</v>
      </c>
      <c r="F21" s="297" t="s">
        <v>688</v>
      </c>
      <c r="G21" s="297"/>
      <c r="H21" s="297"/>
      <c r="I21" s="297"/>
      <c r="J21" s="297"/>
      <c r="K21" s="182"/>
    </row>
    <row r="22" spans="2:11" s="1" customFormat="1" ht="15" customHeight="1">
      <c r="B22" s="185"/>
      <c r="C22" s="186"/>
      <c r="D22" s="186"/>
      <c r="E22" s="188" t="s">
        <v>689</v>
      </c>
      <c r="F22" s="297" t="s">
        <v>690</v>
      </c>
      <c r="G22" s="297"/>
      <c r="H22" s="297"/>
      <c r="I22" s="297"/>
      <c r="J22" s="297"/>
      <c r="K22" s="182"/>
    </row>
    <row r="23" spans="2:11" s="1" customFormat="1" ht="15" customHeight="1">
      <c r="B23" s="185"/>
      <c r="C23" s="186"/>
      <c r="D23" s="186"/>
      <c r="E23" s="188" t="s">
        <v>691</v>
      </c>
      <c r="F23" s="297" t="s">
        <v>692</v>
      </c>
      <c r="G23" s="297"/>
      <c r="H23" s="297"/>
      <c r="I23" s="297"/>
      <c r="J23" s="297"/>
      <c r="K23" s="182"/>
    </row>
    <row r="24" spans="2:11" s="1" customFormat="1" ht="12.75" customHeight="1">
      <c r="B24" s="185"/>
      <c r="C24" s="186"/>
      <c r="D24" s="186"/>
      <c r="E24" s="186"/>
      <c r="F24" s="186"/>
      <c r="G24" s="186"/>
      <c r="H24" s="186"/>
      <c r="I24" s="186"/>
      <c r="J24" s="186"/>
      <c r="K24" s="182"/>
    </row>
    <row r="25" spans="2:11" s="1" customFormat="1" ht="15" customHeight="1">
      <c r="B25" s="185"/>
      <c r="C25" s="297" t="s">
        <v>693</v>
      </c>
      <c r="D25" s="297"/>
      <c r="E25" s="297"/>
      <c r="F25" s="297"/>
      <c r="G25" s="297"/>
      <c r="H25" s="297"/>
      <c r="I25" s="297"/>
      <c r="J25" s="297"/>
      <c r="K25" s="182"/>
    </row>
    <row r="26" spans="2:11" s="1" customFormat="1" ht="15" customHeight="1">
      <c r="B26" s="185"/>
      <c r="C26" s="297" t="s">
        <v>694</v>
      </c>
      <c r="D26" s="297"/>
      <c r="E26" s="297"/>
      <c r="F26" s="297"/>
      <c r="G26" s="297"/>
      <c r="H26" s="297"/>
      <c r="I26" s="297"/>
      <c r="J26" s="297"/>
      <c r="K26" s="182"/>
    </row>
    <row r="27" spans="2:11" s="1" customFormat="1" ht="15" customHeight="1">
      <c r="B27" s="185"/>
      <c r="C27" s="184"/>
      <c r="D27" s="297" t="s">
        <v>695</v>
      </c>
      <c r="E27" s="297"/>
      <c r="F27" s="297"/>
      <c r="G27" s="297"/>
      <c r="H27" s="297"/>
      <c r="I27" s="297"/>
      <c r="J27" s="297"/>
      <c r="K27" s="182"/>
    </row>
    <row r="28" spans="2:11" s="1" customFormat="1" ht="15" customHeight="1">
      <c r="B28" s="185"/>
      <c r="C28" s="186"/>
      <c r="D28" s="297" t="s">
        <v>696</v>
      </c>
      <c r="E28" s="297"/>
      <c r="F28" s="297"/>
      <c r="G28" s="297"/>
      <c r="H28" s="297"/>
      <c r="I28" s="297"/>
      <c r="J28" s="297"/>
      <c r="K28" s="182"/>
    </row>
    <row r="29" spans="2:11" s="1" customFormat="1" ht="12.75" customHeight="1">
      <c r="B29" s="185"/>
      <c r="C29" s="186"/>
      <c r="D29" s="186"/>
      <c r="E29" s="186"/>
      <c r="F29" s="186"/>
      <c r="G29" s="186"/>
      <c r="H29" s="186"/>
      <c r="I29" s="186"/>
      <c r="J29" s="186"/>
      <c r="K29" s="182"/>
    </row>
    <row r="30" spans="2:11" s="1" customFormat="1" ht="15" customHeight="1">
      <c r="B30" s="185"/>
      <c r="C30" s="186"/>
      <c r="D30" s="297" t="s">
        <v>697</v>
      </c>
      <c r="E30" s="297"/>
      <c r="F30" s="297"/>
      <c r="G30" s="297"/>
      <c r="H30" s="297"/>
      <c r="I30" s="297"/>
      <c r="J30" s="297"/>
      <c r="K30" s="182"/>
    </row>
    <row r="31" spans="2:11" s="1" customFormat="1" ht="15" customHeight="1">
      <c r="B31" s="185"/>
      <c r="C31" s="186"/>
      <c r="D31" s="297" t="s">
        <v>698</v>
      </c>
      <c r="E31" s="297"/>
      <c r="F31" s="297"/>
      <c r="G31" s="297"/>
      <c r="H31" s="297"/>
      <c r="I31" s="297"/>
      <c r="J31" s="297"/>
      <c r="K31" s="182"/>
    </row>
    <row r="32" spans="2:11" s="1" customFormat="1" ht="12.75" customHeight="1">
      <c r="B32" s="185"/>
      <c r="C32" s="186"/>
      <c r="D32" s="186"/>
      <c r="E32" s="186"/>
      <c r="F32" s="186"/>
      <c r="G32" s="186"/>
      <c r="H32" s="186"/>
      <c r="I32" s="186"/>
      <c r="J32" s="186"/>
      <c r="K32" s="182"/>
    </row>
    <row r="33" spans="2:11" s="1" customFormat="1" ht="15" customHeight="1">
      <c r="B33" s="185"/>
      <c r="C33" s="186"/>
      <c r="D33" s="297" t="s">
        <v>699</v>
      </c>
      <c r="E33" s="297"/>
      <c r="F33" s="297"/>
      <c r="G33" s="297"/>
      <c r="H33" s="297"/>
      <c r="I33" s="297"/>
      <c r="J33" s="297"/>
      <c r="K33" s="182"/>
    </row>
    <row r="34" spans="2:11" s="1" customFormat="1" ht="15" customHeight="1">
      <c r="B34" s="185"/>
      <c r="C34" s="186"/>
      <c r="D34" s="297" t="s">
        <v>700</v>
      </c>
      <c r="E34" s="297"/>
      <c r="F34" s="297"/>
      <c r="G34" s="297"/>
      <c r="H34" s="297"/>
      <c r="I34" s="297"/>
      <c r="J34" s="297"/>
      <c r="K34" s="182"/>
    </row>
    <row r="35" spans="2:11" s="1" customFormat="1" ht="15" customHeight="1">
      <c r="B35" s="185"/>
      <c r="C35" s="186"/>
      <c r="D35" s="297" t="s">
        <v>701</v>
      </c>
      <c r="E35" s="297"/>
      <c r="F35" s="297"/>
      <c r="G35" s="297"/>
      <c r="H35" s="297"/>
      <c r="I35" s="297"/>
      <c r="J35" s="297"/>
      <c r="K35" s="182"/>
    </row>
    <row r="36" spans="2:11" s="1" customFormat="1" ht="15" customHeight="1">
      <c r="B36" s="185"/>
      <c r="C36" s="186"/>
      <c r="D36" s="184"/>
      <c r="E36" s="187" t="s">
        <v>108</v>
      </c>
      <c r="F36" s="184"/>
      <c r="G36" s="297" t="s">
        <v>702</v>
      </c>
      <c r="H36" s="297"/>
      <c r="I36" s="297"/>
      <c r="J36" s="297"/>
      <c r="K36" s="182"/>
    </row>
    <row r="37" spans="2:11" s="1" customFormat="1" ht="30.75" customHeight="1">
      <c r="B37" s="185"/>
      <c r="C37" s="186"/>
      <c r="D37" s="184"/>
      <c r="E37" s="187" t="s">
        <v>703</v>
      </c>
      <c r="F37" s="184"/>
      <c r="G37" s="297" t="s">
        <v>704</v>
      </c>
      <c r="H37" s="297"/>
      <c r="I37" s="297"/>
      <c r="J37" s="297"/>
      <c r="K37" s="182"/>
    </row>
    <row r="38" spans="2:11" s="1" customFormat="1" ht="15" customHeight="1">
      <c r="B38" s="185"/>
      <c r="C38" s="186"/>
      <c r="D38" s="184"/>
      <c r="E38" s="187" t="s">
        <v>54</v>
      </c>
      <c r="F38" s="184"/>
      <c r="G38" s="297" t="s">
        <v>705</v>
      </c>
      <c r="H38" s="297"/>
      <c r="I38" s="297"/>
      <c r="J38" s="297"/>
      <c r="K38" s="182"/>
    </row>
    <row r="39" spans="2:11" s="1" customFormat="1" ht="15" customHeight="1">
      <c r="B39" s="185"/>
      <c r="C39" s="186"/>
      <c r="D39" s="184"/>
      <c r="E39" s="187" t="s">
        <v>55</v>
      </c>
      <c r="F39" s="184"/>
      <c r="G39" s="297" t="s">
        <v>706</v>
      </c>
      <c r="H39" s="297"/>
      <c r="I39" s="297"/>
      <c r="J39" s="297"/>
      <c r="K39" s="182"/>
    </row>
    <row r="40" spans="2:11" s="1" customFormat="1" ht="15" customHeight="1">
      <c r="B40" s="185"/>
      <c r="C40" s="186"/>
      <c r="D40" s="184"/>
      <c r="E40" s="187" t="s">
        <v>109</v>
      </c>
      <c r="F40" s="184"/>
      <c r="G40" s="297" t="s">
        <v>707</v>
      </c>
      <c r="H40" s="297"/>
      <c r="I40" s="297"/>
      <c r="J40" s="297"/>
      <c r="K40" s="182"/>
    </row>
    <row r="41" spans="2:11" s="1" customFormat="1" ht="15" customHeight="1">
      <c r="B41" s="185"/>
      <c r="C41" s="186"/>
      <c r="D41" s="184"/>
      <c r="E41" s="187" t="s">
        <v>110</v>
      </c>
      <c r="F41" s="184"/>
      <c r="G41" s="297" t="s">
        <v>708</v>
      </c>
      <c r="H41" s="297"/>
      <c r="I41" s="297"/>
      <c r="J41" s="297"/>
      <c r="K41" s="182"/>
    </row>
    <row r="42" spans="2:11" s="1" customFormat="1" ht="15" customHeight="1">
      <c r="B42" s="185"/>
      <c r="C42" s="186"/>
      <c r="D42" s="184"/>
      <c r="E42" s="187" t="s">
        <v>709</v>
      </c>
      <c r="F42" s="184"/>
      <c r="G42" s="297" t="s">
        <v>710</v>
      </c>
      <c r="H42" s="297"/>
      <c r="I42" s="297"/>
      <c r="J42" s="297"/>
      <c r="K42" s="182"/>
    </row>
    <row r="43" spans="2:11" s="1" customFormat="1" ht="15" customHeight="1">
      <c r="B43" s="185"/>
      <c r="C43" s="186"/>
      <c r="D43" s="184"/>
      <c r="E43" s="187"/>
      <c r="F43" s="184"/>
      <c r="G43" s="297" t="s">
        <v>711</v>
      </c>
      <c r="H43" s="297"/>
      <c r="I43" s="297"/>
      <c r="J43" s="297"/>
      <c r="K43" s="182"/>
    </row>
    <row r="44" spans="2:11" s="1" customFormat="1" ht="15" customHeight="1">
      <c r="B44" s="185"/>
      <c r="C44" s="186"/>
      <c r="D44" s="184"/>
      <c r="E44" s="187" t="s">
        <v>712</v>
      </c>
      <c r="F44" s="184"/>
      <c r="G44" s="297" t="s">
        <v>713</v>
      </c>
      <c r="H44" s="297"/>
      <c r="I44" s="297"/>
      <c r="J44" s="297"/>
      <c r="K44" s="182"/>
    </row>
    <row r="45" spans="2:11" s="1" customFormat="1" ht="15" customHeight="1">
      <c r="B45" s="185"/>
      <c r="C45" s="186"/>
      <c r="D45" s="184"/>
      <c r="E45" s="187" t="s">
        <v>112</v>
      </c>
      <c r="F45" s="184"/>
      <c r="G45" s="297" t="s">
        <v>714</v>
      </c>
      <c r="H45" s="297"/>
      <c r="I45" s="297"/>
      <c r="J45" s="297"/>
      <c r="K45" s="182"/>
    </row>
    <row r="46" spans="2:11" s="1" customFormat="1" ht="12.75" customHeight="1">
      <c r="B46" s="185"/>
      <c r="C46" s="186"/>
      <c r="D46" s="184"/>
      <c r="E46" s="184"/>
      <c r="F46" s="184"/>
      <c r="G46" s="184"/>
      <c r="H46" s="184"/>
      <c r="I46" s="184"/>
      <c r="J46" s="184"/>
      <c r="K46" s="182"/>
    </row>
    <row r="47" spans="2:11" s="1" customFormat="1" ht="15" customHeight="1">
      <c r="B47" s="185"/>
      <c r="C47" s="186"/>
      <c r="D47" s="297" t="s">
        <v>715</v>
      </c>
      <c r="E47" s="297"/>
      <c r="F47" s="297"/>
      <c r="G47" s="297"/>
      <c r="H47" s="297"/>
      <c r="I47" s="297"/>
      <c r="J47" s="297"/>
      <c r="K47" s="182"/>
    </row>
    <row r="48" spans="2:11" s="1" customFormat="1" ht="15" customHeight="1">
      <c r="B48" s="185"/>
      <c r="C48" s="186"/>
      <c r="D48" s="186"/>
      <c r="E48" s="297" t="s">
        <v>716</v>
      </c>
      <c r="F48" s="297"/>
      <c r="G48" s="297"/>
      <c r="H48" s="297"/>
      <c r="I48" s="297"/>
      <c r="J48" s="297"/>
      <c r="K48" s="182"/>
    </row>
    <row r="49" spans="2:11" s="1" customFormat="1" ht="15" customHeight="1">
      <c r="B49" s="185"/>
      <c r="C49" s="186"/>
      <c r="D49" s="186"/>
      <c r="E49" s="297" t="s">
        <v>717</v>
      </c>
      <c r="F49" s="297"/>
      <c r="G49" s="297"/>
      <c r="H49" s="297"/>
      <c r="I49" s="297"/>
      <c r="J49" s="297"/>
      <c r="K49" s="182"/>
    </row>
    <row r="50" spans="2:11" s="1" customFormat="1" ht="15" customHeight="1">
      <c r="B50" s="185"/>
      <c r="C50" s="186"/>
      <c r="D50" s="186"/>
      <c r="E50" s="297" t="s">
        <v>718</v>
      </c>
      <c r="F50" s="297"/>
      <c r="G50" s="297"/>
      <c r="H50" s="297"/>
      <c r="I50" s="297"/>
      <c r="J50" s="297"/>
      <c r="K50" s="182"/>
    </row>
    <row r="51" spans="2:11" s="1" customFormat="1" ht="15" customHeight="1">
      <c r="B51" s="185"/>
      <c r="C51" s="186"/>
      <c r="D51" s="297" t="s">
        <v>719</v>
      </c>
      <c r="E51" s="297"/>
      <c r="F51" s="297"/>
      <c r="G51" s="297"/>
      <c r="H51" s="297"/>
      <c r="I51" s="297"/>
      <c r="J51" s="297"/>
      <c r="K51" s="182"/>
    </row>
    <row r="52" spans="2:11" s="1" customFormat="1" ht="25.5" customHeight="1">
      <c r="B52" s="181"/>
      <c r="C52" s="298" t="s">
        <v>720</v>
      </c>
      <c r="D52" s="298"/>
      <c r="E52" s="298"/>
      <c r="F52" s="298"/>
      <c r="G52" s="298"/>
      <c r="H52" s="298"/>
      <c r="I52" s="298"/>
      <c r="J52" s="298"/>
      <c r="K52" s="182"/>
    </row>
    <row r="53" spans="2:11" s="1" customFormat="1" ht="5.25" customHeight="1">
      <c r="B53" s="181"/>
      <c r="C53" s="183"/>
      <c r="D53" s="183"/>
      <c r="E53" s="183"/>
      <c r="F53" s="183"/>
      <c r="G53" s="183"/>
      <c r="H53" s="183"/>
      <c r="I53" s="183"/>
      <c r="J53" s="183"/>
      <c r="K53" s="182"/>
    </row>
    <row r="54" spans="2:11" s="1" customFormat="1" ht="15" customHeight="1">
      <c r="B54" s="181"/>
      <c r="C54" s="297" t="s">
        <v>721</v>
      </c>
      <c r="D54" s="297"/>
      <c r="E54" s="297"/>
      <c r="F54" s="297"/>
      <c r="G54" s="297"/>
      <c r="H54" s="297"/>
      <c r="I54" s="297"/>
      <c r="J54" s="297"/>
      <c r="K54" s="182"/>
    </row>
    <row r="55" spans="2:11" s="1" customFormat="1" ht="15" customHeight="1">
      <c r="B55" s="181"/>
      <c r="C55" s="297" t="s">
        <v>722</v>
      </c>
      <c r="D55" s="297"/>
      <c r="E55" s="297"/>
      <c r="F55" s="297"/>
      <c r="G55" s="297"/>
      <c r="H55" s="297"/>
      <c r="I55" s="297"/>
      <c r="J55" s="297"/>
      <c r="K55" s="182"/>
    </row>
    <row r="56" spans="2:11" s="1" customFormat="1" ht="12.75" customHeight="1">
      <c r="B56" s="181"/>
      <c r="C56" s="184"/>
      <c r="D56" s="184"/>
      <c r="E56" s="184"/>
      <c r="F56" s="184"/>
      <c r="G56" s="184"/>
      <c r="H56" s="184"/>
      <c r="I56" s="184"/>
      <c r="J56" s="184"/>
      <c r="K56" s="182"/>
    </row>
    <row r="57" spans="2:11" s="1" customFormat="1" ht="15" customHeight="1">
      <c r="B57" s="181"/>
      <c r="C57" s="297" t="s">
        <v>723</v>
      </c>
      <c r="D57" s="297"/>
      <c r="E57" s="297"/>
      <c r="F57" s="297"/>
      <c r="G57" s="297"/>
      <c r="H57" s="297"/>
      <c r="I57" s="297"/>
      <c r="J57" s="297"/>
      <c r="K57" s="182"/>
    </row>
    <row r="58" spans="2:11" s="1" customFormat="1" ht="15" customHeight="1">
      <c r="B58" s="181"/>
      <c r="C58" s="186"/>
      <c r="D58" s="297" t="s">
        <v>724</v>
      </c>
      <c r="E58" s="297"/>
      <c r="F58" s="297"/>
      <c r="G58" s="297"/>
      <c r="H58" s="297"/>
      <c r="I58" s="297"/>
      <c r="J58" s="297"/>
      <c r="K58" s="182"/>
    </row>
    <row r="59" spans="2:11" s="1" customFormat="1" ht="15" customHeight="1">
      <c r="B59" s="181"/>
      <c r="C59" s="186"/>
      <c r="D59" s="297" t="s">
        <v>725</v>
      </c>
      <c r="E59" s="297"/>
      <c r="F59" s="297"/>
      <c r="G59" s="297"/>
      <c r="H59" s="297"/>
      <c r="I59" s="297"/>
      <c r="J59" s="297"/>
      <c r="K59" s="182"/>
    </row>
    <row r="60" spans="2:11" s="1" customFormat="1" ht="15" customHeight="1">
      <c r="B60" s="181"/>
      <c r="C60" s="186"/>
      <c r="D60" s="297" t="s">
        <v>726</v>
      </c>
      <c r="E60" s="297"/>
      <c r="F60" s="297"/>
      <c r="G60" s="297"/>
      <c r="H60" s="297"/>
      <c r="I60" s="297"/>
      <c r="J60" s="297"/>
      <c r="K60" s="182"/>
    </row>
    <row r="61" spans="2:11" s="1" customFormat="1" ht="15" customHeight="1">
      <c r="B61" s="181"/>
      <c r="C61" s="186"/>
      <c r="D61" s="297" t="s">
        <v>727</v>
      </c>
      <c r="E61" s="297"/>
      <c r="F61" s="297"/>
      <c r="G61" s="297"/>
      <c r="H61" s="297"/>
      <c r="I61" s="297"/>
      <c r="J61" s="297"/>
      <c r="K61" s="182"/>
    </row>
    <row r="62" spans="2:11" s="1" customFormat="1" ht="15" customHeight="1">
      <c r="B62" s="181"/>
      <c r="C62" s="186"/>
      <c r="D62" s="299" t="s">
        <v>728</v>
      </c>
      <c r="E62" s="299"/>
      <c r="F62" s="299"/>
      <c r="G62" s="299"/>
      <c r="H62" s="299"/>
      <c r="I62" s="299"/>
      <c r="J62" s="299"/>
      <c r="K62" s="182"/>
    </row>
    <row r="63" spans="2:11" s="1" customFormat="1" ht="15" customHeight="1">
      <c r="B63" s="181"/>
      <c r="C63" s="186"/>
      <c r="D63" s="297" t="s">
        <v>729</v>
      </c>
      <c r="E63" s="297"/>
      <c r="F63" s="297"/>
      <c r="G63" s="297"/>
      <c r="H63" s="297"/>
      <c r="I63" s="297"/>
      <c r="J63" s="297"/>
      <c r="K63" s="182"/>
    </row>
    <row r="64" spans="2:11" s="1" customFormat="1" ht="12.75" customHeight="1">
      <c r="B64" s="181"/>
      <c r="C64" s="186"/>
      <c r="D64" s="186"/>
      <c r="E64" s="189"/>
      <c r="F64" s="186"/>
      <c r="G64" s="186"/>
      <c r="H64" s="186"/>
      <c r="I64" s="186"/>
      <c r="J64" s="186"/>
      <c r="K64" s="182"/>
    </row>
    <row r="65" spans="2:11" s="1" customFormat="1" ht="15" customHeight="1">
      <c r="B65" s="181"/>
      <c r="C65" s="186"/>
      <c r="D65" s="297" t="s">
        <v>730</v>
      </c>
      <c r="E65" s="297"/>
      <c r="F65" s="297"/>
      <c r="G65" s="297"/>
      <c r="H65" s="297"/>
      <c r="I65" s="297"/>
      <c r="J65" s="297"/>
      <c r="K65" s="182"/>
    </row>
    <row r="66" spans="2:11" s="1" customFormat="1" ht="15" customHeight="1">
      <c r="B66" s="181"/>
      <c r="C66" s="186"/>
      <c r="D66" s="299" t="s">
        <v>731</v>
      </c>
      <c r="E66" s="299"/>
      <c r="F66" s="299"/>
      <c r="G66" s="299"/>
      <c r="H66" s="299"/>
      <c r="I66" s="299"/>
      <c r="J66" s="299"/>
      <c r="K66" s="182"/>
    </row>
    <row r="67" spans="2:11" s="1" customFormat="1" ht="15" customHeight="1">
      <c r="B67" s="181"/>
      <c r="C67" s="186"/>
      <c r="D67" s="297" t="s">
        <v>732</v>
      </c>
      <c r="E67" s="297"/>
      <c r="F67" s="297"/>
      <c r="G67" s="297"/>
      <c r="H67" s="297"/>
      <c r="I67" s="297"/>
      <c r="J67" s="297"/>
      <c r="K67" s="182"/>
    </row>
    <row r="68" spans="2:11" s="1" customFormat="1" ht="15" customHeight="1">
      <c r="B68" s="181"/>
      <c r="C68" s="186"/>
      <c r="D68" s="297" t="s">
        <v>733</v>
      </c>
      <c r="E68" s="297"/>
      <c r="F68" s="297"/>
      <c r="G68" s="297"/>
      <c r="H68" s="297"/>
      <c r="I68" s="297"/>
      <c r="J68" s="297"/>
      <c r="K68" s="182"/>
    </row>
    <row r="69" spans="2:11" s="1" customFormat="1" ht="15" customHeight="1">
      <c r="B69" s="181"/>
      <c r="C69" s="186"/>
      <c r="D69" s="297" t="s">
        <v>734</v>
      </c>
      <c r="E69" s="297"/>
      <c r="F69" s="297"/>
      <c r="G69" s="297"/>
      <c r="H69" s="297"/>
      <c r="I69" s="297"/>
      <c r="J69" s="297"/>
      <c r="K69" s="182"/>
    </row>
    <row r="70" spans="2:11" s="1" customFormat="1" ht="15" customHeight="1">
      <c r="B70" s="181"/>
      <c r="C70" s="186"/>
      <c r="D70" s="297" t="s">
        <v>735</v>
      </c>
      <c r="E70" s="297"/>
      <c r="F70" s="297"/>
      <c r="G70" s="297"/>
      <c r="H70" s="297"/>
      <c r="I70" s="297"/>
      <c r="J70" s="297"/>
      <c r="K70" s="182"/>
    </row>
    <row r="71" spans="2:11" s="1" customFormat="1" ht="12.75" customHeight="1">
      <c r="B71" s="190"/>
      <c r="C71" s="191"/>
      <c r="D71" s="191"/>
      <c r="E71" s="191"/>
      <c r="F71" s="191"/>
      <c r="G71" s="191"/>
      <c r="H71" s="191"/>
      <c r="I71" s="191"/>
      <c r="J71" s="191"/>
      <c r="K71" s="192"/>
    </row>
    <row r="72" spans="2:11" s="1" customFormat="1" ht="18.75" customHeight="1">
      <c r="B72" s="193"/>
      <c r="C72" s="193"/>
      <c r="D72" s="193"/>
      <c r="E72" s="193"/>
      <c r="F72" s="193"/>
      <c r="G72" s="193"/>
      <c r="H72" s="193"/>
      <c r="I72" s="193"/>
      <c r="J72" s="193"/>
      <c r="K72" s="194"/>
    </row>
    <row r="73" spans="2:11" s="1" customFormat="1" ht="18.75" customHeight="1">
      <c r="B73" s="194"/>
      <c r="C73" s="194"/>
      <c r="D73" s="194"/>
      <c r="E73" s="194"/>
      <c r="F73" s="194"/>
      <c r="G73" s="194"/>
      <c r="H73" s="194"/>
      <c r="I73" s="194"/>
      <c r="J73" s="194"/>
      <c r="K73" s="194"/>
    </row>
    <row r="74" spans="2:11" s="1" customFormat="1" ht="7.5" customHeight="1">
      <c r="B74" s="195"/>
      <c r="C74" s="196"/>
      <c r="D74" s="196"/>
      <c r="E74" s="196"/>
      <c r="F74" s="196"/>
      <c r="G74" s="196"/>
      <c r="H74" s="196"/>
      <c r="I74" s="196"/>
      <c r="J74" s="196"/>
      <c r="K74" s="197"/>
    </row>
    <row r="75" spans="2:11" s="1" customFormat="1" ht="45" customHeight="1">
      <c r="B75" s="198"/>
      <c r="C75" s="292" t="s">
        <v>736</v>
      </c>
      <c r="D75" s="292"/>
      <c r="E75" s="292"/>
      <c r="F75" s="292"/>
      <c r="G75" s="292"/>
      <c r="H75" s="292"/>
      <c r="I75" s="292"/>
      <c r="J75" s="292"/>
      <c r="K75" s="199"/>
    </row>
    <row r="76" spans="2:11" s="1" customFormat="1" ht="17.25" customHeight="1">
      <c r="B76" s="198"/>
      <c r="C76" s="200" t="s">
        <v>737</v>
      </c>
      <c r="D76" s="200"/>
      <c r="E76" s="200"/>
      <c r="F76" s="200" t="s">
        <v>738</v>
      </c>
      <c r="G76" s="201"/>
      <c r="H76" s="200" t="s">
        <v>55</v>
      </c>
      <c r="I76" s="200" t="s">
        <v>58</v>
      </c>
      <c r="J76" s="200" t="s">
        <v>739</v>
      </c>
      <c r="K76" s="199"/>
    </row>
    <row r="77" spans="2:11" s="1" customFormat="1" ht="17.25" customHeight="1">
      <c r="B77" s="198"/>
      <c r="C77" s="202" t="s">
        <v>740</v>
      </c>
      <c r="D77" s="202"/>
      <c r="E77" s="202"/>
      <c r="F77" s="203" t="s">
        <v>741</v>
      </c>
      <c r="G77" s="204"/>
      <c r="H77" s="202"/>
      <c r="I77" s="202"/>
      <c r="J77" s="202" t="s">
        <v>742</v>
      </c>
      <c r="K77" s="199"/>
    </row>
    <row r="78" spans="2:11" s="1" customFormat="1" ht="5.25" customHeight="1">
      <c r="B78" s="198"/>
      <c r="C78" s="205"/>
      <c r="D78" s="205"/>
      <c r="E78" s="205"/>
      <c r="F78" s="205"/>
      <c r="G78" s="206"/>
      <c r="H78" s="205"/>
      <c r="I78" s="205"/>
      <c r="J78" s="205"/>
      <c r="K78" s="199"/>
    </row>
    <row r="79" spans="2:11" s="1" customFormat="1" ht="15" customHeight="1">
      <c r="B79" s="198"/>
      <c r="C79" s="187" t="s">
        <v>54</v>
      </c>
      <c r="D79" s="207"/>
      <c r="E79" s="207"/>
      <c r="F79" s="208" t="s">
        <v>743</v>
      </c>
      <c r="G79" s="209"/>
      <c r="H79" s="187" t="s">
        <v>744</v>
      </c>
      <c r="I79" s="187" t="s">
        <v>745</v>
      </c>
      <c r="J79" s="187">
        <v>20</v>
      </c>
      <c r="K79" s="199"/>
    </row>
    <row r="80" spans="2:11" s="1" customFormat="1" ht="15" customHeight="1">
      <c r="B80" s="198"/>
      <c r="C80" s="187" t="s">
        <v>746</v>
      </c>
      <c r="D80" s="187"/>
      <c r="E80" s="187"/>
      <c r="F80" s="208" t="s">
        <v>743</v>
      </c>
      <c r="G80" s="209"/>
      <c r="H80" s="187" t="s">
        <v>747</v>
      </c>
      <c r="I80" s="187" t="s">
        <v>745</v>
      </c>
      <c r="J80" s="187">
        <v>120</v>
      </c>
      <c r="K80" s="199"/>
    </row>
    <row r="81" spans="2:11" s="1" customFormat="1" ht="15" customHeight="1">
      <c r="B81" s="210"/>
      <c r="C81" s="187" t="s">
        <v>748</v>
      </c>
      <c r="D81" s="187"/>
      <c r="E81" s="187"/>
      <c r="F81" s="208" t="s">
        <v>749</v>
      </c>
      <c r="G81" s="209"/>
      <c r="H81" s="187" t="s">
        <v>750</v>
      </c>
      <c r="I81" s="187" t="s">
        <v>745</v>
      </c>
      <c r="J81" s="187">
        <v>50</v>
      </c>
      <c r="K81" s="199"/>
    </row>
    <row r="82" spans="2:11" s="1" customFormat="1" ht="15" customHeight="1">
      <c r="B82" s="210"/>
      <c r="C82" s="187" t="s">
        <v>751</v>
      </c>
      <c r="D82" s="187"/>
      <c r="E82" s="187"/>
      <c r="F82" s="208" t="s">
        <v>743</v>
      </c>
      <c r="G82" s="209"/>
      <c r="H82" s="187" t="s">
        <v>752</v>
      </c>
      <c r="I82" s="187" t="s">
        <v>753</v>
      </c>
      <c r="J82" s="187"/>
      <c r="K82" s="199"/>
    </row>
    <row r="83" spans="2:11" s="1" customFormat="1" ht="15" customHeight="1">
      <c r="B83" s="210"/>
      <c r="C83" s="211" t="s">
        <v>754</v>
      </c>
      <c r="D83" s="211"/>
      <c r="E83" s="211"/>
      <c r="F83" s="212" t="s">
        <v>749</v>
      </c>
      <c r="G83" s="211"/>
      <c r="H83" s="211" t="s">
        <v>755</v>
      </c>
      <c r="I83" s="211" t="s">
        <v>745</v>
      </c>
      <c r="J83" s="211">
        <v>15</v>
      </c>
      <c r="K83" s="199"/>
    </row>
    <row r="84" spans="2:11" s="1" customFormat="1" ht="15" customHeight="1">
      <c r="B84" s="210"/>
      <c r="C84" s="211" t="s">
        <v>756</v>
      </c>
      <c r="D84" s="211"/>
      <c r="E84" s="211"/>
      <c r="F84" s="212" t="s">
        <v>749</v>
      </c>
      <c r="G84" s="211"/>
      <c r="H84" s="211" t="s">
        <v>757</v>
      </c>
      <c r="I84" s="211" t="s">
        <v>745</v>
      </c>
      <c r="J84" s="211">
        <v>15</v>
      </c>
      <c r="K84" s="199"/>
    </row>
    <row r="85" spans="2:11" s="1" customFormat="1" ht="15" customHeight="1">
      <c r="B85" s="210"/>
      <c r="C85" s="211" t="s">
        <v>758</v>
      </c>
      <c r="D85" s="211"/>
      <c r="E85" s="211"/>
      <c r="F85" s="212" t="s">
        <v>749</v>
      </c>
      <c r="G85" s="211"/>
      <c r="H85" s="211" t="s">
        <v>759</v>
      </c>
      <c r="I85" s="211" t="s">
        <v>745</v>
      </c>
      <c r="J85" s="211">
        <v>20</v>
      </c>
      <c r="K85" s="199"/>
    </row>
    <row r="86" spans="2:11" s="1" customFormat="1" ht="15" customHeight="1">
      <c r="B86" s="210"/>
      <c r="C86" s="211" t="s">
        <v>760</v>
      </c>
      <c r="D86" s="211"/>
      <c r="E86" s="211"/>
      <c r="F86" s="212" t="s">
        <v>749</v>
      </c>
      <c r="G86" s="211"/>
      <c r="H86" s="211" t="s">
        <v>761</v>
      </c>
      <c r="I86" s="211" t="s">
        <v>745</v>
      </c>
      <c r="J86" s="211">
        <v>20</v>
      </c>
      <c r="K86" s="199"/>
    </row>
    <row r="87" spans="2:11" s="1" customFormat="1" ht="15" customHeight="1">
      <c r="B87" s="210"/>
      <c r="C87" s="187" t="s">
        <v>762</v>
      </c>
      <c r="D87" s="187"/>
      <c r="E87" s="187"/>
      <c r="F87" s="208" t="s">
        <v>749</v>
      </c>
      <c r="G87" s="209"/>
      <c r="H87" s="187" t="s">
        <v>763</v>
      </c>
      <c r="I87" s="187" t="s">
        <v>745</v>
      </c>
      <c r="J87" s="187">
        <v>50</v>
      </c>
      <c r="K87" s="199"/>
    </row>
    <row r="88" spans="2:11" s="1" customFormat="1" ht="15" customHeight="1">
      <c r="B88" s="210"/>
      <c r="C88" s="187" t="s">
        <v>764</v>
      </c>
      <c r="D88" s="187"/>
      <c r="E88" s="187"/>
      <c r="F88" s="208" t="s">
        <v>749</v>
      </c>
      <c r="G88" s="209"/>
      <c r="H88" s="187" t="s">
        <v>765</v>
      </c>
      <c r="I88" s="187" t="s">
        <v>745</v>
      </c>
      <c r="J88" s="187">
        <v>20</v>
      </c>
      <c r="K88" s="199"/>
    </row>
    <row r="89" spans="2:11" s="1" customFormat="1" ht="15" customHeight="1">
      <c r="B89" s="210"/>
      <c r="C89" s="187" t="s">
        <v>766</v>
      </c>
      <c r="D89" s="187"/>
      <c r="E89" s="187"/>
      <c r="F89" s="208" t="s">
        <v>749</v>
      </c>
      <c r="G89" s="209"/>
      <c r="H89" s="187" t="s">
        <v>767</v>
      </c>
      <c r="I89" s="187" t="s">
        <v>745</v>
      </c>
      <c r="J89" s="187">
        <v>20</v>
      </c>
      <c r="K89" s="199"/>
    </row>
    <row r="90" spans="2:11" s="1" customFormat="1" ht="15" customHeight="1">
      <c r="B90" s="210"/>
      <c r="C90" s="187" t="s">
        <v>768</v>
      </c>
      <c r="D90" s="187"/>
      <c r="E90" s="187"/>
      <c r="F90" s="208" t="s">
        <v>749</v>
      </c>
      <c r="G90" s="209"/>
      <c r="H90" s="187" t="s">
        <v>769</v>
      </c>
      <c r="I90" s="187" t="s">
        <v>745</v>
      </c>
      <c r="J90" s="187">
        <v>50</v>
      </c>
      <c r="K90" s="199"/>
    </row>
    <row r="91" spans="2:11" s="1" customFormat="1" ht="15" customHeight="1">
      <c r="B91" s="210"/>
      <c r="C91" s="187" t="s">
        <v>770</v>
      </c>
      <c r="D91" s="187"/>
      <c r="E91" s="187"/>
      <c r="F91" s="208" t="s">
        <v>749</v>
      </c>
      <c r="G91" s="209"/>
      <c r="H91" s="187" t="s">
        <v>770</v>
      </c>
      <c r="I91" s="187" t="s">
        <v>745</v>
      </c>
      <c r="J91" s="187">
        <v>50</v>
      </c>
      <c r="K91" s="199"/>
    </row>
    <row r="92" spans="2:11" s="1" customFormat="1" ht="15" customHeight="1">
      <c r="B92" s="210"/>
      <c r="C92" s="187" t="s">
        <v>771</v>
      </c>
      <c r="D92" s="187"/>
      <c r="E92" s="187"/>
      <c r="F92" s="208" t="s">
        <v>749</v>
      </c>
      <c r="G92" s="209"/>
      <c r="H92" s="187" t="s">
        <v>772</v>
      </c>
      <c r="I92" s="187" t="s">
        <v>745</v>
      </c>
      <c r="J92" s="187">
        <v>255</v>
      </c>
      <c r="K92" s="199"/>
    </row>
    <row r="93" spans="2:11" s="1" customFormat="1" ht="15" customHeight="1">
      <c r="B93" s="210"/>
      <c r="C93" s="187" t="s">
        <v>773</v>
      </c>
      <c r="D93" s="187"/>
      <c r="E93" s="187"/>
      <c r="F93" s="208" t="s">
        <v>743</v>
      </c>
      <c r="G93" s="209"/>
      <c r="H93" s="187" t="s">
        <v>774</v>
      </c>
      <c r="I93" s="187" t="s">
        <v>775</v>
      </c>
      <c r="J93" s="187"/>
      <c r="K93" s="199"/>
    </row>
    <row r="94" spans="2:11" s="1" customFormat="1" ht="15" customHeight="1">
      <c r="B94" s="210"/>
      <c r="C94" s="187" t="s">
        <v>776</v>
      </c>
      <c r="D94" s="187"/>
      <c r="E94" s="187"/>
      <c r="F94" s="208" t="s">
        <v>743</v>
      </c>
      <c r="G94" s="209"/>
      <c r="H94" s="187" t="s">
        <v>777</v>
      </c>
      <c r="I94" s="187" t="s">
        <v>778</v>
      </c>
      <c r="J94" s="187"/>
      <c r="K94" s="199"/>
    </row>
    <row r="95" spans="2:11" s="1" customFormat="1" ht="15" customHeight="1">
      <c r="B95" s="210"/>
      <c r="C95" s="187" t="s">
        <v>779</v>
      </c>
      <c r="D95" s="187"/>
      <c r="E95" s="187"/>
      <c r="F95" s="208" t="s">
        <v>743</v>
      </c>
      <c r="G95" s="209"/>
      <c r="H95" s="187" t="s">
        <v>779</v>
      </c>
      <c r="I95" s="187" t="s">
        <v>778</v>
      </c>
      <c r="J95" s="187"/>
      <c r="K95" s="199"/>
    </row>
    <row r="96" spans="2:11" s="1" customFormat="1" ht="15" customHeight="1">
      <c r="B96" s="210"/>
      <c r="C96" s="187" t="s">
        <v>39</v>
      </c>
      <c r="D96" s="187"/>
      <c r="E96" s="187"/>
      <c r="F96" s="208" t="s">
        <v>743</v>
      </c>
      <c r="G96" s="209"/>
      <c r="H96" s="187" t="s">
        <v>780</v>
      </c>
      <c r="I96" s="187" t="s">
        <v>778</v>
      </c>
      <c r="J96" s="187"/>
      <c r="K96" s="199"/>
    </row>
    <row r="97" spans="2:11" s="1" customFormat="1" ht="15" customHeight="1">
      <c r="B97" s="210"/>
      <c r="C97" s="187" t="s">
        <v>49</v>
      </c>
      <c r="D97" s="187"/>
      <c r="E97" s="187"/>
      <c r="F97" s="208" t="s">
        <v>743</v>
      </c>
      <c r="G97" s="209"/>
      <c r="H97" s="187" t="s">
        <v>781</v>
      </c>
      <c r="I97" s="187" t="s">
        <v>778</v>
      </c>
      <c r="J97" s="187"/>
      <c r="K97" s="199"/>
    </row>
    <row r="98" spans="2:11" s="1" customFormat="1" ht="15" customHeight="1">
      <c r="B98" s="213"/>
      <c r="C98" s="214"/>
      <c r="D98" s="214"/>
      <c r="E98" s="214"/>
      <c r="F98" s="214"/>
      <c r="G98" s="214"/>
      <c r="H98" s="214"/>
      <c r="I98" s="214"/>
      <c r="J98" s="214"/>
      <c r="K98" s="215"/>
    </row>
    <row r="99" spans="2:11" s="1" customFormat="1" ht="18.75" customHeight="1">
      <c r="B99" s="216"/>
      <c r="C99" s="217"/>
      <c r="D99" s="217"/>
      <c r="E99" s="217"/>
      <c r="F99" s="217"/>
      <c r="G99" s="217"/>
      <c r="H99" s="217"/>
      <c r="I99" s="217"/>
      <c r="J99" s="217"/>
      <c r="K99" s="216"/>
    </row>
    <row r="100" spans="2:11" s="1" customFormat="1" ht="18.75" customHeight="1">
      <c r="B100" s="194"/>
      <c r="C100" s="194"/>
      <c r="D100" s="194"/>
      <c r="E100" s="194"/>
      <c r="F100" s="194"/>
      <c r="G100" s="194"/>
      <c r="H100" s="194"/>
      <c r="I100" s="194"/>
      <c r="J100" s="194"/>
      <c r="K100" s="194"/>
    </row>
    <row r="101" spans="2:11" s="1" customFormat="1" ht="7.5" customHeight="1">
      <c r="B101" s="195"/>
      <c r="C101" s="196"/>
      <c r="D101" s="196"/>
      <c r="E101" s="196"/>
      <c r="F101" s="196"/>
      <c r="G101" s="196"/>
      <c r="H101" s="196"/>
      <c r="I101" s="196"/>
      <c r="J101" s="196"/>
      <c r="K101" s="197"/>
    </row>
    <row r="102" spans="2:11" s="1" customFormat="1" ht="45" customHeight="1">
      <c r="B102" s="198"/>
      <c r="C102" s="292" t="s">
        <v>782</v>
      </c>
      <c r="D102" s="292"/>
      <c r="E102" s="292"/>
      <c r="F102" s="292"/>
      <c r="G102" s="292"/>
      <c r="H102" s="292"/>
      <c r="I102" s="292"/>
      <c r="J102" s="292"/>
      <c r="K102" s="199"/>
    </row>
    <row r="103" spans="2:11" s="1" customFormat="1" ht="17.25" customHeight="1">
      <c r="B103" s="198"/>
      <c r="C103" s="200" t="s">
        <v>737</v>
      </c>
      <c r="D103" s="200"/>
      <c r="E103" s="200"/>
      <c r="F103" s="200" t="s">
        <v>738</v>
      </c>
      <c r="G103" s="201"/>
      <c r="H103" s="200" t="s">
        <v>55</v>
      </c>
      <c r="I103" s="200" t="s">
        <v>58</v>
      </c>
      <c r="J103" s="200" t="s">
        <v>739</v>
      </c>
      <c r="K103" s="199"/>
    </row>
    <row r="104" spans="2:11" s="1" customFormat="1" ht="17.25" customHeight="1">
      <c r="B104" s="198"/>
      <c r="C104" s="202" t="s">
        <v>740</v>
      </c>
      <c r="D104" s="202"/>
      <c r="E104" s="202"/>
      <c r="F104" s="203" t="s">
        <v>741</v>
      </c>
      <c r="G104" s="204"/>
      <c r="H104" s="202"/>
      <c r="I104" s="202"/>
      <c r="J104" s="202" t="s">
        <v>742</v>
      </c>
      <c r="K104" s="199"/>
    </row>
    <row r="105" spans="2:11" s="1" customFormat="1" ht="5.25" customHeight="1">
      <c r="B105" s="198"/>
      <c r="C105" s="200"/>
      <c r="D105" s="200"/>
      <c r="E105" s="200"/>
      <c r="F105" s="200"/>
      <c r="G105" s="218"/>
      <c r="H105" s="200"/>
      <c r="I105" s="200"/>
      <c r="J105" s="200"/>
      <c r="K105" s="199"/>
    </row>
    <row r="106" spans="2:11" s="1" customFormat="1" ht="15" customHeight="1">
      <c r="B106" s="198"/>
      <c r="C106" s="187" t="s">
        <v>54</v>
      </c>
      <c r="D106" s="207"/>
      <c r="E106" s="207"/>
      <c r="F106" s="208" t="s">
        <v>743</v>
      </c>
      <c r="G106" s="187"/>
      <c r="H106" s="187" t="s">
        <v>783</v>
      </c>
      <c r="I106" s="187" t="s">
        <v>745</v>
      </c>
      <c r="J106" s="187">
        <v>20</v>
      </c>
      <c r="K106" s="199"/>
    </row>
    <row r="107" spans="2:11" s="1" customFormat="1" ht="15" customHeight="1">
      <c r="B107" s="198"/>
      <c r="C107" s="187" t="s">
        <v>746</v>
      </c>
      <c r="D107" s="187"/>
      <c r="E107" s="187"/>
      <c r="F107" s="208" t="s">
        <v>743</v>
      </c>
      <c r="G107" s="187"/>
      <c r="H107" s="187" t="s">
        <v>783</v>
      </c>
      <c r="I107" s="187" t="s">
        <v>745</v>
      </c>
      <c r="J107" s="187">
        <v>120</v>
      </c>
      <c r="K107" s="199"/>
    </row>
    <row r="108" spans="2:11" s="1" customFormat="1" ht="15" customHeight="1">
      <c r="B108" s="210"/>
      <c r="C108" s="187" t="s">
        <v>748</v>
      </c>
      <c r="D108" s="187"/>
      <c r="E108" s="187"/>
      <c r="F108" s="208" t="s">
        <v>749</v>
      </c>
      <c r="G108" s="187"/>
      <c r="H108" s="187" t="s">
        <v>783</v>
      </c>
      <c r="I108" s="187" t="s">
        <v>745</v>
      </c>
      <c r="J108" s="187">
        <v>50</v>
      </c>
      <c r="K108" s="199"/>
    </row>
    <row r="109" spans="2:11" s="1" customFormat="1" ht="15" customHeight="1">
      <c r="B109" s="210"/>
      <c r="C109" s="187" t="s">
        <v>751</v>
      </c>
      <c r="D109" s="187"/>
      <c r="E109" s="187"/>
      <c r="F109" s="208" t="s">
        <v>743</v>
      </c>
      <c r="G109" s="187"/>
      <c r="H109" s="187" t="s">
        <v>783</v>
      </c>
      <c r="I109" s="187" t="s">
        <v>753</v>
      </c>
      <c r="J109" s="187"/>
      <c r="K109" s="199"/>
    </row>
    <row r="110" spans="2:11" s="1" customFormat="1" ht="15" customHeight="1">
      <c r="B110" s="210"/>
      <c r="C110" s="187" t="s">
        <v>762</v>
      </c>
      <c r="D110" s="187"/>
      <c r="E110" s="187"/>
      <c r="F110" s="208" t="s">
        <v>749</v>
      </c>
      <c r="G110" s="187"/>
      <c r="H110" s="187" t="s">
        <v>783</v>
      </c>
      <c r="I110" s="187" t="s">
        <v>745</v>
      </c>
      <c r="J110" s="187">
        <v>50</v>
      </c>
      <c r="K110" s="199"/>
    </row>
    <row r="111" spans="2:11" s="1" customFormat="1" ht="15" customHeight="1">
      <c r="B111" s="210"/>
      <c r="C111" s="187" t="s">
        <v>770</v>
      </c>
      <c r="D111" s="187"/>
      <c r="E111" s="187"/>
      <c r="F111" s="208" t="s">
        <v>749</v>
      </c>
      <c r="G111" s="187"/>
      <c r="H111" s="187" t="s">
        <v>783</v>
      </c>
      <c r="I111" s="187" t="s">
        <v>745</v>
      </c>
      <c r="J111" s="187">
        <v>50</v>
      </c>
      <c r="K111" s="199"/>
    </row>
    <row r="112" spans="2:11" s="1" customFormat="1" ht="15" customHeight="1">
      <c r="B112" s="210"/>
      <c r="C112" s="187" t="s">
        <v>768</v>
      </c>
      <c r="D112" s="187"/>
      <c r="E112" s="187"/>
      <c r="F112" s="208" t="s">
        <v>749</v>
      </c>
      <c r="G112" s="187"/>
      <c r="H112" s="187" t="s">
        <v>783</v>
      </c>
      <c r="I112" s="187" t="s">
        <v>745</v>
      </c>
      <c r="J112" s="187">
        <v>50</v>
      </c>
      <c r="K112" s="199"/>
    </row>
    <row r="113" spans="2:11" s="1" customFormat="1" ht="15" customHeight="1">
      <c r="B113" s="210"/>
      <c r="C113" s="187" t="s">
        <v>54</v>
      </c>
      <c r="D113" s="187"/>
      <c r="E113" s="187"/>
      <c r="F113" s="208" t="s">
        <v>743</v>
      </c>
      <c r="G113" s="187"/>
      <c r="H113" s="187" t="s">
        <v>784</v>
      </c>
      <c r="I113" s="187" t="s">
        <v>745</v>
      </c>
      <c r="J113" s="187">
        <v>20</v>
      </c>
      <c r="K113" s="199"/>
    </row>
    <row r="114" spans="2:11" s="1" customFormat="1" ht="15" customHeight="1">
      <c r="B114" s="210"/>
      <c r="C114" s="187" t="s">
        <v>785</v>
      </c>
      <c r="D114" s="187"/>
      <c r="E114" s="187"/>
      <c r="F114" s="208" t="s">
        <v>743</v>
      </c>
      <c r="G114" s="187"/>
      <c r="H114" s="187" t="s">
        <v>786</v>
      </c>
      <c r="I114" s="187" t="s">
        <v>745</v>
      </c>
      <c r="J114" s="187">
        <v>120</v>
      </c>
      <c r="K114" s="199"/>
    </row>
    <row r="115" spans="2:11" s="1" customFormat="1" ht="15" customHeight="1">
      <c r="B115" s="210"/>
      <c r="C115" s="187" t="s">
        <v>39</v>
      </c>
      <c r="D115" s="187"/>
      <c r="E115" s="187"/>
      <c r="F115" s="208" t="s">
        <v>743</v>
      </c>
      <c r="G115" s="187"/>
      <c r="H115" s="187" t="s">
        <v>787</v>
      </c>
      <c r="I115" s="187" t="s">
        <v>778</v>
      </c>
      <c r="J115" s="187"/>
      <c r="K115" s="199"/>
    </row>
    <row r="116" spans="2:11" s="1" customFormat="1" ht="15" customHeight="1">
      <c r="B116" s="210"/>
      <c r="C116" s="187" t="s">
        <v>49</v>
      </c>
      <c r="D116" s="187"/>
      <c r="E116" s="187"/>
      <c r="F116" s="208" t="s">
        <v>743</v>
      </c>
      <c r="G116" s="187"/>
      <c r="H116" s="187" t="s">
        <v>788</v>
      </c>
      <c r="I116" s="187" t="s">
        <v>778</v>
      </c>
      <c r="J116" s="187"/>
      <c r="K116" s="199"/>
    </row>
    <row r="117" spans="2:11" s="1" customFormat="1" ht="15" customHeight="1">
      <c r="B117" s="210"/>
      <c r="C117" s="187" t="s">
        <v>58</v>
      </c>
      <c r="D117" s="187"/>
      <c r="E117" s="187"/>
      <c r="F117" s="208" t="s">
        <v>743</v>
      </c>
      <c r="G117" s="187"/>
      <c r="H117" s="187" t="s">
        <v>789</v>
      </c>
      <c r="I117" s="187" t="s">
        <v>790</v>
      </c>
      <c r="J117" s="187"/>
      <c r="K117" s="199"/>
    </row>
    <row r="118" spans="2:11" s="1" customFormat="1" ht="15" customHeight="1">
      <c r="B118" s="213"/>
      <c r="C118" s="219"/>
      <c r="D118" s="219"/>
      <c r="E118" s="219"/>
      <c r="F118" s="219"/>
      <c r="G118" s="219"/>
      <c r="H118" s="219"/>
      <c r="I118" s="219"/>
      <c r="J118" s="219"/>
      <c r="K118" s="215"/>
    </row>
    <row r="119" spans="2:11" s="1" customFormat="1" ht="18.75" customHeight="1">
      <c r="B119" s="220"/>
      <c r="C119" s="221"/>
      <c r="D119" s="221"/>
      <c r="E119" s="221"/>
      <c r="F119" s="222"/>
      <c r="G119" s="221"/>
      <c r="H119" s="221"/>
      <c r="I119" s="221"/>
      <c r="J119" s="221"/>
      <c r="K119" s="220"/>
    </row>
    <row r="120" spans="2:11" s="1" customFormat="1" ht="18.75" customHeight="1">
      <c r="B120" s="194"/>
      <c r="C120" s="194"/>
      <c r="D120" s="194"/>
      <c r="E120" s="194"/>
      <c r="F120" s="194"/>
      <c r="G120" s="194"/>
      <c r="H120" s="194"/>
      <c r="I120" s="194"/>
      <c r="J120" s="194"/>
      <c r="K120" s="194"/>
    </row>
    <row r="121" spans="2:11" s="1" customFormat="1" ht="7.5" customHeight="1">
      <c r="B121" s="223"/>
      <c r="C121" s="224"/>
      <c r="D121" s="224"/>
      <c r="E121" s="224"/>
      <c r="F121" s="224"/>
      <c r="G121" s="224"/>
      <c r="H121" s="224"/>
      <c r="I121" s="224"/>
      <c r="J121" s="224"/>
      <c r="K121" s="225"/>
    </row>
    <row r="122" spans="2:11" s="1" customFormat="1" ht="45" customHeight="1">
      <c r="B122" s="226"/>
      <c r="C122" s="293" t="s">
        <v>791</v>
      </c>
      <c r="D122" s="293"/>
      <c r="E122" s="293"/>
      <c r="F122" s="293"/>
      <c r="G122" s="293"/>
      <c r="H122" s="293"/>
      <c r="I122" s="293"/>
      <c r="J122" s="293"/>
      <c r="K122" s="227"/>
    </row>
    <row r="123" spans="2:11" s="1" customFormat="1" ht="17.25" customHeight="1">
      <c r="B123" s="228"/>
      <c r="C123" s="200" t="s">
        <v>737</v>
      </c>
      <c r="D123" s="200"/>
      <c r="E123" s="200"/>
      <c r="F123" s="200" t="s">
        <v>738</v>
      </c>
      <c r="G123" s="201"/>
      <c r="H123" s="200" t="s">
        <v>55</v>
      </c>
      <c r="I123" s="200" t="s">
        <v>58</v>
      </c>
      <c r="J123" s="200" t="s">
        <v>739</v>
      </c>
      <c r="K123" s="229"/>
    </row>
    <row r="124" spans="2:11" s="1" customFormat="1" ht="17.25" customHeight="1">
      <c r="B124" s="228"/>
      <c r="C124" s="202" t="s">
        <v>740</v>
      </c>
      <c r="D124" s="202"/>
      <c r="E124" s="202"/>
      <c r="F124" s="203" t="s">
        <v>741</v>
      </c>
      <c r="G124" s="204"/>
      <c r="H124" s="202"/>
      <c r="I124" s="202"/>
      <c r="J124" s="202" t="s">
        <v>742</v>
      </c>
      <c r="K124" s="229"/>
    </row>
    <row r="125" spans="2:11" s="1" customFormat="1" ht="5.25" customHeight="1">
      <c r="B125" s="230"/>
      <c r="C125" s="205"/>
      <c r="D125" s="205"/>
      <c r="E125" s="205"/>
      <c r="F125" s="205"/>
      <c r="G125" s="231"/>
      <c r="H125" s="205"/>
      <c r="I125" s="205"/>
      <c r="J125" s="205"/>
      <c r="K125" s="232"/>
    </row>
    <row r="126" spans="2:11" s="1" customFormat="1" ht="15" customHeight="1">
      <c r="B126" s="230"/>
      <c r="C126" s="187" t="s">
        <v>746</v>
      </c>
      <c r="D126" s="207"/>
      <c r="E126" s="207"/>
      <c r="F126" s="208" t="s">
        <v>743</v>
      </c>
      <c r="G126" s="187"/>
      <c r="H126" s="187" t="s">
        <v>783</v>
      </c>
      <c r="I126" s="187" t="s">
        <v>745</v>
      </c>
      <c r="J126" s="187">
        <v>120</v>
      </c>
      <c r="K126" s="233"/>
    </row>
    <row r="127" spans="2:11" s="1" customFormat="1" ht="15" customHeight="1">
      <c r="B127" s="230"/>
      <c r="C127" s="187" t="s">
        <v>792</v>
      </c>
      <c r="D127" s="187"/>
      <c r="E127" s="187"/>
      <c r="F127" s="208" t="s">
        <v>743</v>
      </c>
      <c r="G127" s="187"/>
      <c r="H127" s="187" t="s">
        <v>793</v>
      </c>
      <c r="I127" s="187" t="s">
        <v>745</v>
      </c>
      <c r="J127" s="187" t="s">
        <v>794</v>
      </c>
      <c r="K127" s="233"/>
    </row>
    <row r="128" spans="2:11" s="1" customFormat="1" ht="15" customHeight="1">
      <c r="B128" s="230"/>
      <c r="C128" s="187" t="s">
        <v>691</v>
      </c>
      <c r="D128" s="187"/>
      <c r="E128" s="187"/>
      <c r="F128" s="208" t="s">
        <v>743</v>
      </c>
      <c r="G128" s="187"/>
      <c r="H128" s="187" t="s">
        <v>795</v>
      </c>
      <c r="I128" s="187" t="s">
        <v>745</v>
      </c>
      <c r="J128" s="187" t="s">
        <v>794</v>
      </c>
      <c r="K128" s="233"/>
    </row>
    <row r="129" spans="2:11" s="1" customFormat="1" ht="15" customHeight="1">
      <c r="B129" s="230"/>
      <c r="C129" s="187" t="s">
        <v>754</v>
      </c>
      <c r="D129" s="187"/>
      <c r="E129" s="187"/>
      <c r="F129" s="208" t="s">
        <v>749</v>
      </c>
      <c r="G129" s="187"/>
      <c r="H129" s="187" t="s">
        <v>755</v>
      </c>
      <c r="I129" s="187" t="s">
        <v>745</v>
      </c>
      <c r="J129" s="187">
        <v>15</v>
      </c>
      <c r="K129" s="233"/>
    </row>
    <row r="130" spans="2:11" s="1" customFormat="1" ht="15" customHeight="1">
      <c r="B130" s="230"/>
      <c r="C130" s="211" t="s">
        <v>756</v>
      </c>
      <c r="D130" s="211"/>
      <c r="E130" s="211"/>
      <c r="F130" s="212" t="s">
        <v>749</v>
      </c>
      <c r="G130" s="211"/>
      <c r="H130" s="211" t="s">
        <v>757</v>
      </c>
      <c r="I130" s="211" t="s">
        <v>745</v>
      </c>
      <c r="J130" s="211">
        <v>15</v>
      </c>
      <c r="K130" s="233"/>
    </row>
    <row r="131" spans="2:11" s="1" customFormat="1" ht="15" customHeight="1">
      <c r="B131" s="230"/>
      <c r="C131" s="211" t="s">
        <v>758</v>
      </c>
      <c r="D131" s="211"/>
      <c r="E131" s="211"/>
      <c r="F131" s="212" t="s">
        <v>749</v>
      </c>
      <c r="G131" s="211"/>
      <c r="H131" s="211" t="s">
        <v>759</v>
      </c>
      <c r="I131" s="211" t="s">
        <v>745</v>
      </c>
      <c r="J131" s="211">
        <v>20</v>
      </c>
      <c r="K131" s="233"/>
    </row>
    <row r="132" spans="2:11" s="1" customFormat="1" ht="15" customHeight="1">
      <c r="B132" s="230"/>
      <c r="C132" s="211" t="s">
        <v>760</v>
      </c>
      <c r="D132" s="211"/>
      <c r="E132" s="211"/>
      <c r="F132" s="212" t="s">
        <v>749</v>
      </c>
      <c r="G132" s="211"/>
      <c r="H132" s="211" t="s">
        <v>761</v>
      </c>
      <c r="I132" s="211" t="s">
        <v>745</v>
      </c>
      <c r="J132" s="211">
        <v>20</v>
      </c>
      <c r="K132" s="233"/>
    </row>
    <row r="133" spans="2:11" s="1" customFormat="1" ht="15" customHeight="1">
      <c r="B133" s="230"/>
      <c r="C133" s="187" t="s">
        <v>748</v>
      </c>
      <c r="D133" s="187"/>
      <c r="E133" s="187"/>
      <c r="F133" s="208" t="s">
        <v>749</v>
      </c>
      <c r="G133" s="187"/>
      <c r="H133" s="187" t="s">
        <v>783</v>
      </c>
      <c r="I133" s="187" t="s">
        <v>745</v>
      </c>
      <c r="J133" s="187">
        <v>50</v>
      </c>
      <c r="K133" s="233"/>
    </row>
    <row r="134" spans="2:11" s="1" customFormat="1" ht="15" customHeight="1">
      <c r="B134" s="230"/>
      <c r="C134" s="187" t="s">
        <v>762</v>
      </c>
      <c r="D134" s="187"/>
      <c r="E134" s="187"/>
      <c r="F134" s="208" t="s">
        <v>749</v>
      </c>
      <c r="G134" s="187"/>
      <c r="H134" s="187" t="s">
        <v>783</v>
      </c>
      <c r="I134" s="187" t="s">
        <v>745</v>
      </c>
      <c r="J134" s="187">
        <v>50</v>
      </c>
      <c r="K134" s="233"/>
    </row>
    <row r="135" spans="2:11" s="1" customFormat="1" ht="15" customHeight="1">
      <c r="B135" s="230"/>
      <c r="C135" s="187" t="s">
        <v>768</v>
      </c>
      <c r="D135" s="187"/>
      <c r="E135" s="187"/>
      <c r="F135" s="208" t="s">
        <v>749</v>
      </c>
      <c r="G135" s="187"/>
      <c r="H135" s="187" t="s">
        <v>783</v>
      </c>
      <c r="I135" s="187" t="s">
        <v>745</v>
      </c>
      <c r="J135" s="187">
        <v>50</v>
      </c>
      <c r="K135" s="233"/>
    </row>
    <row r="136" spans="2:11" s="1" customFormat="1" ht="15" customHeight="1">
      <c r="B136" s="230"/>
      <c r="C136" s="187" t="s">
        <v>770</v>
      </c>
      <c r="D136" s="187"/>
      <c r="E136" s="187"/>
      <c r="F136" s="208" t="s">
        <v>749</v>
      </c>
      <c r="G136" s="187"/>
      <c r="H136" s="187" t="s">
        <v>783</v>
      </c>
      <c r="I136" s="187" t="s">
        <v>745</v>
      </c>
      <c r="J136" s="187">
        <v>50</v>
      </c>
      <c r="K136" s="233"/>
    </row>
    <row r="137" spans="2:11" s="1" customFormat="1" ht="15" customHeight="1">
      <c r="B137" s="230"/>
      <c r="C137" s="187" t="s">
        <v>771</v>
      </c>
      <c r="D137" s="187"/>
      <c r="E137" s="187"/>
      <c r="F137" s="208" t="s">
        <v>749</v>
      </c>
      <c r="G137" s="187"/>
      <c r="H137" s="187" t="s">
        <v>796</v>
      </c>
      <c r="I137" s="187" t="s">
        <v>745</v>
      </c>
      <c r="J137" s="187">
        <v>255</v>
      </c>
      <c r="K137" s="233"/>
    </row>
    <row r="138" spans="2:11" s="1" customFormat="1" ht="15" customHeight="1">
      <c r="B138" s="230"/>
      <c r="C138" s="187" t="s">
        <v>773</v>
      </c>
      <c r="D138" s="187"/>
      <c r="E138" s="187"/>
      <c r="F138" s="208" t="s">
        <v>743</v>
      </c>
      <c r="G138" s="187"/>
      <c r="H138" s="187" t="s">
        <v>797</v>
      </c>
      <c r="I138" s="187" t="s">
        <v>775</v>
      </c>
      <c r="J138" s="187"/>
      <c r="K138" s="233"/>
    </row>
    <row r="139" spans="2:11" s="1" customFormat="1" ht="15" customHeight="1">
      <c r="B139" s="230"/>
      <c r="C139" s="187" t="s">
        <v>776</v>
      </c>
      <c r="D139" s="187"/>
      <c r="E139" s="187"/>
      <c r="F139" s="208" t="s">
        <v>743</v>
      </c>
      <c r="G139" s="187"/>
      <c r="H139" s="187" t="s">
        <v>798</v>
      </c>
      <c r="I139" s="187" t="s">
        <v>778</v>
      </c>
      <c r="J139" s="187"/>
      <c r="K139" s="233"/>
    </row>
    <row r="140" spans="2:11" s="1" customFormat="1" ht="15" customHeight="1">
      <c r="B140" s="230"/>
      <c r="C140" s="187" t="s">
        <v>779</v>
      </c>
      <c r="D140" s="187"/>
      <c r="E140" s="187"/>
      <c r="F140" s="208" t="s">
        <v>743</v>
      </c>
      <c r="G140" s="187"/>
      <c r="H140" s="187" t="s">
        <v>779</v>
      </c>
      <c r="I140" s="187" t="s">
        <v>778</v>
      </c>
      <c r="J140" s="187"/>
      <c r="K140" s="233"/>
    </row>
    <row r="141" spans="2:11" s="1" customFormat="1" ht="15" customHeight="1">
      <c r="B141" s="230"/>
      <c r="C141" s="187" t="s">
        <v>39</v>
      </c>
      <c r="D141" s="187"/>
      <c r="E141" s="187"/>
      <c r="F141" s="208" t="s">
        <v>743</v>
      </c>
      <c r="G141" s="187"/>
      <c r="H141" s="187" t="s">
        <v>799</v>
      </c>
      <c r="I141" s="187" t="s">
        <v>778</v>
      </c>
      <c r="J141" s="187"/>
      <c r="K141" s="233"/>
    </row>
    <row r="142" spans="2:11" s="1" customFormat="1" ht="15" customHeight="1">
      <c r="B142" s="230"/>
      <c r="C142" s="187" t="s">
        <v>800</v>
      </c>
      <c r="D142" s="187"/>
      <c r="E142" s="187"/>
      <c r="F142" s="208" t="s">
        <v>743</v>
      </c>
      <c r="G142" s="187"/>
      <c r="H142" s="187" t="s">
        <v>801</v>
      </c>
      <c r="I142" s="187" t="s">
        <v>778</v>
      </c>
      <c r="J142" s="187"/>
      <c r="K142" s="233"/>
    </row>
    <row r="143" spans="2:11" s="1" customFormat="1" ht="15" customHeight="1">
      <c r="B143" s="234"/>
      <c r="C143" s="235"/>
      <c r="D143" s="235"/>
      <c r="E143" s="235"/>
      <c r="F143" s="235"/>
      <c r="G143" s="235"/>
      <c r="H143" s="235"/>
      <c r="I143" s="235"/>
      <c r="J143" s="235"/>
      <c r="K143" s="236"/>
    </row>
    <row r="144" spans="2:11" s="1" customFormat="1" ht="18.75" customHeight="1">
      <c r="B144" s="221"/>
      <c r="C144" s="221"/>
      <c r="D144" s="221"/>
      <c r="E144" s="221"/>
      <c r="F144" s="222"/>
      <c r="G144" s="221"/>
      <c r="H144" s="221"/>
      <c r="I144" s="221"/>
      <c r="J144" s="221"/>
      <c r="K144" s="221"/>
    </row>
    <row r="145" spans="2:11" s="1" customFormat="1" ht="18.75" customHeight="1"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</row>
    <row r="146" spans="2:11" s="1" customFormat="1" ht="7.5" customHeight="1">
      <c r="B146" s="195"/>
      <c r="C146" s="196"/>
      <c r="D146" s="196"/>
      <c r="E146" s="196"/>
      <c r="F146" s="196"/>
      <c r="G146" s="196"/>
      <c r="H146" s="196"/>
      <c r="I146" s="196"/>
      <c r="J146" s="196"/>
      <c r="K146" s="197"/>
    </row>
    <row r="147" spans="2:11" s="1" customFormat="1" ht="45" customHeight="1">
      <c r="B147" s="198"/>
      <c r="C147" s="292" t="s">
        <v>802</v>
      </c>
      <c r="D147" s="292"/>
      <c r="E147" s="292"/>
      <c r="F147" s="292"/>
      <c r="G147" s="292"/>
      <c r="H147" s="292"/>
      <c r="I147" s="292"/>
      <c r="J147" s="292"/>
      <c r="K147" s="199"/>
    </row>
    <row r="148" spans="2:11" s="1" customFormat="1" ht="17.25" customHeight="1">
      <c r="B148" s="198"/>
      <c r="C148" s="200" t="s">
        <v>737</v>
      </c>
      <c r="D148" s="200"/>
      <c r="E148" s="200"/>
      <c r="F148" s="200" t="s">
        <v>738</v>
      </c>
      <c r="G148" s="201"/>
      <c r="H148" s="200" t="s">
        <v>55</v>
      </c>
      <c r="I148" s="200" t="s">
        <v>58</v>
      </c>
      <c r="J148" s="200" t="s">
        <v>739</v>
      </c>
      <c r="K148" s="199"/>
    </row>
    <row r="149" spans="2:11" s="1" customFormat="1" ht="17.25" customHeight="1">
      <c r="B149" s="198"/>
      <c r="C149" s="202" t="s">
        <v>740</v>
      </c>
      <c r="D149" s="202"/>
      <c r="E149" s="202"/>
      <c r="F149" s="203" t="s">
        <v>741</v>
      </c>
      <c r="G149" s="204"/>
      <c r="H149" s="202"/>
      <c r="I149" s="202"/>
      <c r="J149" s="202" t="s">
        <v>742</v>
      </c>
      <c r="K149" s="199"/>
    </row>
    <row r="150" spans="2:11" s="1" customFormat="1" ht="5.25" customHeight="1">
      <c r="B150" s="210"/>
      <c r="C150" s="205"/>
      <c r="D150" s="205"/>
      <c r="E150" s="205"/>
      <c r="F150" s="205"/>
      <c r="G150" s="206"/>
      <c r="H150" s="205"/>
      <c r="I150" s="205"/>
      <c r="J150" s="205"/>
      <c r="K150" s="233"/>
    </row>
    <row r="151" spans="2:11" s="1" customFormat="1" ht="15" customHeight="1">
      <c r="B151" s="210"/>
      <c r="C151" s="237" t="s">
        <v>746</v>
      </c>
      <c r="D151" s="187"/>
      <c r="E151" s="187"/>
      <c r="F151" s="238" t="s">
        <v>743</v>
      </c>
      <c r="G151" s="187"/>
      <c r="H151" s="237" t="s">
        <v>783</v>
      </c>
      <c r="I151" s="237" t="s">
        <v>745</v>
      </c>
      <c r="J151" s="237">
        <v>120</v>
      </c>
      <c r="K151" s="233"/>
    </row>
    <row r="152" spans="2:11" s="1" customFormat="1" ht="15" customHeight="1">
      <c r="B152" s="210"/>
      <c r="C152" s="237" t="s">
        <v>792</v>
      </c>
      <c r="D152" s="187"/>
      <c r="E152" s="187"/>
      <c r="F152" s="238" t="s">
        <v>743</v>
      </c>
      <c r="G152" s="187"/>
      <c r="H152" s="237" t="s">
        <v>803</v>
      </c>
      <c r="I152" s="237" t="s">
        <v>745</v>
      </c>
      <c r="J152" s="237" t="s">
        <v>794</v>
      </c>
      <c r="K152" s="233"/>
    </row>
    <row r="153" spans="2:11" s="1" customFormat="1" ht="15" customHeight="1">
      <c r="B153" s="210"/>
      <c r="C153" s="237" t="s">
        <v>691</v>
      </c>
      <c r="D153" s="187"/>
      <c r="E153" s="187"/>
      <c r="F153" s="238" t="s">
        <v>743</v>
      </c>
      <c r="G153" s="187"/>
      <c r="H153" s="237" t="s">
        <v>804</v>
      </c>
      <c r="I153" s="237" t="s">
        <v>745</v>
      </c>
      <c r="J153" s="237" t="s">
        <v>794</v>
      </c>
      <c r="K153" s="233"/>
    </row>
    <row r="154" spans="2:11" s="1" customFormat="1" ht="15" customHeight="1">
      <c r="B154" s="210"/>
      <c r="C154" s="237" t="s">
        <v>748</v>
      </c>
      <c r="D154" s="187"/>
      <c r="E154" s="187"/>
      <c r="F154" s="238" t="s">
        <v>749</v>
      </c>
      <c r="G154" s="187"/>
      <c r="H154" s="237" t="s">
        <v>783</v>
      </c>
      <c r="I154" s="237" t="s">
        <v>745</v>
      </c>
      <c r="J154" s="237">
        <v>50</v>
      </c>
      <c r="K154" s="233"/>
    </row>
    <row r="155" spans="2:11" s="1" customFormat="1" ht="15" customHeight="1">
      <c r="B155" s="210"/>
      <c r="C155" s="237" t="s">
        <v>751</v>
      </c>
      <c r="D155" s="187"/>
      <c r="E155" s="187"/>
      <c r="F155" s="238" t="s">
        <v>743</v>
      </c>
      <c r="G155" s="187"/>
      <c r="H155" s="237" t="s">
        <v>783</v>
      </c>
      <c r="I155" s="237" t="s">
        <v>753</v>
      </c>
      <c r="J155" s="237"/>
      <c r="K155" s="233"/>
    </row>
    <row r="156" spans="2:11" s="1" customFormat="1" ht="15" customHeight="1">
      <c r="B156" s="210"/>
      <c r="C156" s="237" t="s">
        <v>762</v>
      </c>
      <c r="D156" s="187"/>
      <c r="E156" s="187"/>
      <c r="F156" s="238" t="s">
        <v>749</v>
      </c>
      <c r="G156" s="187"/>
      <c r="H156" s="237" t="s">
        <v>783</v>
      </c>
      <c r="I156" s="237" t="s">
        <v>745</v>
      </c>
      <c r="J156" s="237">
        <v>50</v>
      </c>
      <c r="K156" s="233"/>
    </row>
    <row r="157" spans="2:11" s="1" customFormat="1" ht="15" customHeight="1">
      <c r="B157" s="210"/>
      <c r="C157" s="237" t="s">
        <v>770</v>
      </c>
      <c r="D157" s="187"/>
      <c r="E157" s="187"/>
      <c r="F157" s="238" t="s">
        <v>749</v>
      </c>
      <c r="G157" s="187"/>
      <c r="H157" s="237" t="s">
        <v>783</v>
      </c>
      <c r="I157" s="237" t="s">
        <v>745</v>
      </c>
      <c r="J157" s="237">
        <v>50</v>
      </c>
      <c r="K157" s="233"/>
    </row>
    <row r="158" spans="2:11" s="1" customFormat="1" ht="15" customHeight="1">
      <c r="B158" s="210"/>
      <c r="C158" s="237" t="s">
        <v>768</v>
      </c>
      <c r="D158" s="187"/>
      <c r="E158" s="187"/>
      <c r="F158" s="238" t="s">
        <v>749</v>
      </c>
      <c r="G158" s="187"/>
      <c r="H158" s="237" t="s">
        <v>783</v>
      </c>
      <c r="I158" s="237" t="s">
        <v>745</v>
      </c>
      <c r="J158" s="237">
        <v>50</v>
      </c>
      <c r="K158" s="233"/>
    </row>
    <row r="159" spans="2:11" s="1" customFormat="1" ht="15" customHeight="1">
      <c r="B159" s="210"/>
      <c r="C159" s="237" t="s">
        <v>95</v>
      </c>
      <c r="D159" s="187"/>
      <c r="E159" s="187"/>
      <c r="F159" s="238" t="s">
        <v>743</v>
      </c>
      <c r="G159" s="187"/>
      <c r="H159" s="237" t="s">
        <v>805</v>
      </c>
      <c r="I159" s="237" t="s">
        <v>745</v>
      </c>
      <c r="J159" s="237" t="s">
        <v>806</v>
      </c>
      <c r="K159" s="233"/>
    </row>
    <row r="160" spans="2:11" s="1" customFormat="1" ht="15" customHeight="1">
      <c r="B160" s="210"/>
      <c r="C160" s="237" t="s">
        <v>807</v>
      </c>
      <c r="D160" s="187"/>
      <c r="E160" s="187"/>
      <c r="F160" s="238" t="s">
        <v>743</v>
      </c>
      <c r="G160" s="187"/>
      <c r="H160" s="237" t="s">
        <v>808</v>
      </c>
      <c r="I160" s="237" t="s">
        <v>778</v>
      </c>
      <c r="J160" s="237"/>
      <c r="K160" s="233"/>
    </row>
    <row r="161" spans="2:11" s="1" customFormat="1" ht="15" customHeight="1">
      <c r="B161" s="239"/>
      <c r="C161" s="219"/>
      <c r="D161" s="219"/>
      <c r="E161" s="219"/>
      <c r="F161" s="219"/>
      <c r="G161" s="219"/>
      <c r="H161" s="219"/>
      <c r="I161" s="219"/>
      <c r="J161" s="219"/>
      <c r="K161" s="240"/>
    </row>
    <row r="162" spans="2:11" s="1" customFormat="1" ht="18.75" customHeight="1">
      <c r="B162" s="221"/>
      <c r="C162" s="231"/>
      <c r="D162" s="231"/>
      <c r="E162" s="231"/>
      <c r="F162" s="241"/>
      <c r="G162" s="231"/>
      <c r="H162" s="231"/>
      <c r="I162" s="231"/>
      <c r="J162" s="231"/>
      <c r="K162" s="221"/>
    </row>
    <row r="163" spans="2:11" s="1" customFormat="1" ht="18.75" customHeight="1">
      <c r="B163" s="194"/>
      <c r="C163" s="194"/>
      <c r="D163" s="194"/>
      <c r="E163" s="194"/>
      <c r="F163" s="194"/>
      <c r="G163" s="194"/>
      <c r="H163" s="194"/>
      <c r="I163" s="194"/>
      <c r="J163" s="194"/>
      <c r="K163" s="194"/>
    </row>
    <row r="164" spans="2:11" s="1" customFormat="1" ht="7.5" customHeight="1">
      <c r="B164" s="176"/>
      <c r="C164" s="177"/>
      <c r="D164" s="177"/>
      <c r="E164" s="177"/>
      <c r="F164" s="177"/>
      <c r="G164" s="177"/>
      <c r="H164" s="177"/>
      <c r="I164" s="177"/>
      <c r="J164" s="177"/>
      <c r="K164" s="178"/>
    </row>
    <row r="165" spans="2:11" s="1" customFormat="1" ht="45" customHeight="1">
      <c r="B165" s="179"/>
      <c r="C165" s="293" t="s">
        <v>809</v>
      </c>
      <c r="D165" s="293"/>
      <c r="E165" s="293"/>
      <c r="F165" s="293"/>
      <c r="G165" s="293"/>
      <c r="H165" s="293"/>
      <c r="I165" s="293"/>
      <c r="J165" s="293"/>
      <c r="K165" s="180"/>
    </row>
    <row r="166" spans="2:11" s="1" customFormat="1" ht="17.25" customHeight="1">
      <c r="B166" s="179"/>
      <c r="C166" s="200" t="s">
        <v>737</v>
      </c>
      <c r="D166" s="200"/>
      <c r="E166" s="200"/>
      <c r="F166" s="200" t="s">
        <v>738</v>
      </c>
      <c r="G166" s="242"/>
      <c r="H166" s="243" t="s">
        <v>55</v>
      </c>
      <c r="I166" s="243" t="s">
        <v>58</v>
      </c>
      <c r="J166" s="200" t="s">
        <v>739</v>
      </c>
      <c r="K166" s="180"/>
    </row>
    <row r="167" spans="2:11" s="1" customFormat="1" ht="17.25" customHeight="1">
      <c r="B167" s="181"/>
      <c r="C167" s="202" t="s">
        <v>740</v>
      </c>
      <c r="D167" s="202"/>
      <c r="E167" s="202"/>
      <c r="F167" s="203" t="s">
        <v>741</v>
      </c>
      <c r="G167" s="244"/>
      <c r="H167" s="245"/>
      <c r="I167" s="245"/>
      <c r="J167" s="202" t="s">
        <v>742</v>
      </c>
      <c r="K167" s="182"/>
    </row>
    <row r="168" spans="2:11" s="1" customFormat="1" ht="5.25" customHeight="1">
      <c r="B168" s="210"/>
      <c r="C168" s="205"/>
      <c r="D168" s="205"/>
      <c r="E168" s="205"/>
      <c r="F168" s="205"/>
      <c r="G168" s="206"/>
      <c r="H168" s="205"/>
      <c r="I168" s="205"/>
      <c r="J168" s="205"/>
      <c r="K168" s="233"/>
    </row>
    <row r="169" spans="2:11" s="1" customFormat="1" ht="15" customHeight="1">
      <c r="B169" s="210"/>
      <c r="C169" s="187" t="s">
        <v>746</v>
      </c>
      <c r="D169" s="187"/>
      <c r="E169" s="187"/>
      <c r="F169" s="208" t="s">
        <v>743</v>
      </c>
      <c r="G169" s="187"/>
      <c r="H169" s="187" t="s">
        <v>783</v>
      </c>
      <c r="I169" s="187" t="s">
        <v>745</v>
      </c>
      <c r="J169" s="187">
        <v>120</v>
      </c>
      <c r="K169" s="233"/>
    </row>
    <row r="170" spans="2:11" s="1" customFormat="1" ht="15" customHeight="1">
      <c r="B170" s="210"/>
      <c r="C170" s="187" t="s">
        <v>792</v>
      </c>
      <c r="D170" s="187"/>
      <c r="E170" s="187"/>
      <c r="F170" s="208" t="s">
        <v>743</v>
      </c>
      <c r="G170" s="187"/>
      <c r="H170" s="187" t="s">
        <v>793</v>
      </c>
      <c r="I170" s="187" t="s">
        <v>745</v>
      </c>
      <c r="J170" s="187" t="s">
        <v>794</v>
      </c>
      <c r="K170" s="233"/>
    </row>
    <row r="171" spans="2:11" s="1" customFormat="1" ht="15" customHeight="1">
      <c r="B171" s="210"/>
      <c r="C171" s="187" t="s">
        <v>691</v>
      </c>
      <c r="D171" s="187"/>
      <c r="E171" s="187"/>
      <c r="F171" s="208" t="s">
        <v>743</v>
      </c>
      <c r="G171" s="187"/>
      <c r="H171" s="187" t="s">
        <v>810</v>
      </c>
      <c r="I171" s="187" t="s">
        <v>745</v>
      </c>
      <c r="J171" s="187" t="s">
        <v>794</v>
      </c>
      <c r="K171" s="233"/>
    </row>
    <row r="172" spans="2:11" s="1" customFormat="1" ht="15" customHeight="1">
      <c r="B172" s="210"/>
      <c r="C172" s="187" t="s">
        <v>748</v>
      </c>
      <c r="D172" s="187"/>
      <c r="E172" s="187"/>
      <c r="F172" s="208" t="s">
        <v>749</v>
      </c>
      <c r="G172" s="187"/>
      <c r="H172" s="187" t="s">
        <v>810</v>
      </c>
      <c r="I172" s="187" t="s">
        <v>745</v>
      </c>
      <c r="J172" s="187">
        <v>50</v>
      </c>
      <c r="K172" s="233"/>
    </row>
    <row r="173" spans="2:11" s="1" customFormat="1" ht="15" customHeight="1">
      <c r="B173" s="210"/>
      <c r="C173" s="187" t="s">
        <v>751</v>
      </c>
      <c r="D173" s="187"/>
      <c r="E173" s="187"/>
      <c r="F173" s="208" t="s">
        <v>743</v>
      </c>
      <c r="G173" s="187"/>
      <c r="H173" s="187" t="s">
        <v>810</v>
      </c>
      <c r="I173" s="187" t="s">
        <v>753</v>
      </c>
      <c r="J173" s="187"/>
      <c r="K173" s="233"/>
    </row>
    <row r="174" spans="2:11" s="1" customFormat="1" ht="15" customHeight="1">
      <c r="B174" s="210"/>
      <c r="C174" s="187" t="s">
        <v>762</v>
      </c>
      <c r="D174" s="187"/>
      <c r="E174" s="187"/>
      <c r="F174" s="208" t="s">
        <v>749</v>
      </c>
      <c r="G174" s="187"/>
      <c r="H174" s="187" t="s">
        <v>810</v>
      </c>
      <c r="I174" s="187" t="s">
        <v>745</v>
      </c>
      <c r="J174" s="187">
        <v>50</v>
      </c>
      <c r="K174" s="233"/>
    </row>
    <row r="175" spans="2:11" s="1" customFormat="1" ht="15" customHeight="1">
      <c r="B175" s="210"/>
      <c r="C175" s="187" t="s">
        <v>770</v>
      </c>
      <c r="D175" s="187"/>
      <c r="E175" s="187"/>
      <c r="F175" s="208" t="s">
        <v>749</v>
      </c>
      <c r="G175" s="187"/>
      <c r="H175" s="187" t="s">
        <v>810</v>
      </c>
      <c r="I175" s="187" t="s">
        <v>745</v>
      </c>
      <c r="J175" s="187">
        <v>50</v>
      </c>
      <c r="K175" s="233"/>
    </row>
    <row r="176" spans="2:11" s="1" customFormat="1" ht="15" customHeight="1">
      <c r="B176" s="210"/>
      <c r="C176" s="187" t="s">
        <v>768</v>
      </c>
      <c r="D176" s="187"/>
      <c r="E176" s="187"/>
      <c r="F176" s="208" t="s">
        <v>749</v>
      </c>
      <c r="G176" s="187"/>
      <c r="H176" s="187" t="s">
        <v>810</v>
      </c>
      <c r="I176" s="187" t="s">
        <v>745</v>
      </c>
      <c r="J176" s="187">
        <v>50</v>
      </c>
      <c r="K176" s="233"/>
    </row>
    <row r="177" spans="2:11" s="1" customFormat="1" ht="15" customHeight="1">
      <c r="B177" s="210"/>
      <c r="C177" s="187" t="s">
        <v>108</v>
      </c>
      <c r="D177" s="187"/>
      <c r="E177" s="187"/>
      <c r="F177" s="208" t="s">
        <v>743</v>
      </c>
      <c r="G177" s="187"/>
      <c r="H177" s="187" t="s">
        <v>811</v>
      </c>
      <c r="I177" s="187" t="s">
        <v>812</v>
      </c>
      <c r="J177" s="187"/>
      <c r="K177" s="233"/>
    </row>
    <row r="178" spans="2:11" s="1" customFormat="1" ht="15" customHeight="1">
      <c r="B178" s="210"/>
      <c r="C178" s="187" t="s">
        <v>58</v>
      </c>
      <c r="D178" s="187"/>
      <c r="E178" s="187"/>
      <c r="F178" s="208" t="s">
        <v>743</v>
      </c>
      <c r="G178" s="187"/>
      <c r="H178" s="187" t="s">
        <v>813</v>
      </c>
      <c r="I178" s="187" t="s">
        <v>814</v>
      </c>
      <c r="J178" s="187">
        <v>1</v>
      </c>
      <c r="K178" s="233"/>
    </row>
    <row r="179" spans="2:11" s="1" customFormat="1" ht="15" customHeight="1">
      <c r="B179" s="210"/>
      <c r="C179" s="187" t="s">
        <v>54</v>
      </c>
      <c r="D179" s="187"/>
      <c r="E179" s="187"/>
      <c r="F179" s="208" t="s">
        <v>743</v>
      </c>
      <c r="G179" s="187"/>
      <c r="H179" s="187" t="s">
        <v>815</v>
      </c>
      <c r="I179" s="187" t="s">
        <v>745</v>
      </c>
      <c r="J179" s="187">
        <v>20</v>
      </c>
      <c r="K179" s="233"/>
    </row>
    <row r="180" spans="2:11" s="1" customFormat="1" ht="15" customHeight="1">
      <c r="B180" s="210"/>
      <c r="C180" s="187" t="s">
        <v>55</v>
      </c>
      <c r="D180" s="187"/>
      <c r="E180" s="187"/>
      <c r="F180" s="208" t="s">
        <v>743</v>
      </c>
      <c r="G180" s="187"/>
      <c r="H180" s="187" t="s">
        <v>816</v>
      </c>
      <c r="I180" s="187" t="s">
        <v>745</v>
      </c>
      <c r="J180" s="187">
        <v>255</v>
      </c>
      <c r="K180" s="233"/>
    </row>
    <row r="181" spans="2:11" s="1" customFormat="1" ht="15" customHeight="1">
      <c r="B181" s="210"/>
      <c r="C181" s="187" t="s">
        <v>109</v>
      </c>
      <c r="D181" s="187"/>
      <c r="E181" s="187"/>
      <c r="F181" s="208" t="s">
        <v>743</v>
      </c>
      <c r="G181" s="187"/>
      <c r="H181" s="187" t="s">
        <v>707</v>
      </c>
      <c r="I181" s="187" t="s">
        <v>745</v>
      </c>
      <c r="J181" s="187">
        <v>10</v>
      </c>
      <c r="K181" s="233"/>
    </row>
    <row r="182" spans="2:11" s="1" customFormat="1" ht="15" customHeight="1">
      <c r="B182" s="210"/>
      <c r="C182" s="187" t="s">
        <v>110</v>
      </c>
      <c r="D182" s="187"/>
      <c r="E182" s="187"/>
      <c r="F182" s="208" t="s">
        <v>743</v>
      </c>
      <c r="G182" s="187"/>
      <c r="H182" s="187" t="s">
        <v>817</v>
      </c>
      <c r="I182" s="187" t="s">
        <v>778</v>
      </c>
      <c r="J182" s="187"/>
      <c r="K182" s="233"/>
    </row>
    <row r="183" spans="2:11" s="1" customFormat="1" ht="15" customHeight="1">
      <c r="B183" s="210"/>
      <c r="C183" s="187" t="s">
        <v>818</v>
      </c>
      <c r="D183" s="187"/>
      <c r="E183" s="187"/>
      <c r="F183" s="208" t="s">
        <v>743</v>
      </c>
      <c r="G183" s="187"/>
      <c r="H183" s="187" t="s">
        <v>819</v>
      </c>
      <c r="I183" s="187" t="s">
        <v>778</v>
      </c>
      <c r="J183" s="187"/>
      <c r="K183" s="233"/>
    </row>
    <row r="184" spans="2:11" s="1" customFormat="1" ht="15" customHeight="1">
      <c r="B184" s="210"/>
      <c r="C184" s="187" t="s">
        <v>807</v>
      </c>
      <c r="D184" s="187"/>
      <c r="E184" s="187"/>
      <c r="F184" s="208" t="s">
        <v>743</v>
      </c>
      <c r="G184" s="187"/>
      <c r="H184" s="187" t="s">
        <v>820</v>
      </c>
      <c r="I184" s="187" t="s">
        <v>778</v>
      </c>
      <c r="J184" s="187"/>
      <c r="K184" s="233"/>
    </row>
    <row r="185" spans="2:11" s="1" customFormat="1" ht="15" customHeight="1">
      <c r="B185" s="210"/>
      <c r="C185" s="187" t="s">
        <v>112</v>
      </c>
      <c r="D185" s="187"/>
      <c r="E185" s="187"/>
      <c r="F185" s="208" t="s">
        <v>749</v>
      </c>
      <c r="G185" s="187"/>
      <c r="H185" s="187" t="s">
        <v>821</v>
      </c>
      <c r="I185" s="187" t="s">
        <v>745</v>
      </c>
      <c r="J185" s="187">
        <v>50</v>
      </c>
      <c r="K185" s="233"/>
    </row>
    <row r="186" spans="2:11" s="1" customFormat="1" ht="15" customHeight="1">
      <c r="B186" s="210"/>
      <c r="C186" s="187" t="s">
        <v>822</v>
      </c>
      <c r="D186" s="187"/>
      <c r="E186" s="187"/>
      <c r="F186" s="208" t="s">
        <v>749</v>
      </c>
      <c r="G186" s="187"/>
      <c r="H186" s="187" t="s">
        <v>823</v>
      </c>
      <c r="I186" s="187" t="s">
        <v>824</v>
      </c>
      <c r="J186" s="187"/>
      <c r="K186" s="233"/>
    </row>
    <row r="187" spans="2:11" s="1" customFormat="1" ht="15" customHeight="1">
      <c r="B187" s="210"/>
      <c r="C187" s="187" t="s">
        <v>825</v>
      </c>
      <c r="D187" s="187"/>
      <c r="E187" s="187"/>
      <c r="F187" s="208" t="s">
        <v>749</v>
      </c>
      <c r="G187" s="187"/>
      <c r="H187" s="187" t="s">
        <v>826</v>
      </c>
      <c r="I187" s="187" t="s">
        <v>824</v>
      </c>
      <c r="J187" s="187"/>
      <c r="K187" s="233"/>
    </row>
    <row r="188" spans="2:11" s="1" customFormat="1" ht="15" customHeight="1">
      <c r="B188" s="210"/>
      <c r="C188" s="187" t="s">
        <v>827</v>
      </c>
      <c r="D188" s="187"/>
      <c r="E188" s="187"/>
      <c r="F188" s="208" t="s">
        <v>749</v>
      </c>
      <c r="G188" s="187"/>
      <c r="H188" s="187" t="s">
        <v>828</v>
      </c>
      <c r="I188" s="187" t="s">
        <v>824</v>
      </c>
      <c r="J188" s="187"/>
      <c r="K188" s="233"/>
    </row>
    <row r="189" spans="2:11" s="1" customFormat="1" ht="15" customHeight="1">
      <c r="B189" s="210"/>
      <c r="C189" s="246" t="s">
        <v>829</v>
      </c>
      <c r="D189" s="187"/>
      <c r="E189" s="187"/>
      <c r="F189" s="208" t="s">
        <v>749</v>
      </c>
      <c r="G189" s="187"/>
      <c r="H189" s="187" t="s">
        <v>830</v>
      </c>
      <c r="I189" s="187" t="s">
        <v>831</v>
      </c>
      <c r="J189" s="247" t="s">
        <v>832</v>
      </c>
      <c r="K189" s="233"/>
    </row>
    <row r="190" spans="2:11" s="1" customFormat="1" ht="15" customHeight="1">
      <c r="B190" s="210"/>
      <c r="C190" s="246" t="s">
        <v>43</v>
      </c>
      <c r="D190" s="187"/>
      <c r="E190" s="187"/>
      <c r="F190" s="208" t="s">
        <v>743</v>
      </c>
      <c r="G190" s="187"/>
      <c r="H190" s="184" t="s">
        <v>833</v>
      </c>
      <c r="I190" s="187" t="s">
        <v>834</v>
      </c>
      <c r="J190" s="187"/>
      <c r="K190" s="233"/>
    </row>
    <row r="191" spans="2:11" s="1" customFormat="1" ht="15" customHeight="1">
      <c r="B191" s="210"/>
      <c r="C191" s="246" t="s">
        <v>835</v>
      </c>
      <c r="D191" s="187"/>
      <c r="E191" s="187"/>
      <c r="F191" s="208" t="s">
        <v>743</v>
      </c>
      <c r="G191" s="187"/>
      <c r="H191" s="187" t="s">
        <v>836</v>
      </c>
      <c r="I191" s="187" t="s">
        <v>778</v>
      </c>
      <c r="J191" s="187"/>
      <c r="K191" s="233"/>
    </row>
    <row r="192" spans="2:11" s="1" customFormat="1" ht="15" customHeight="1">
      <c r="B192" s="210"/>
      <c r="C192" s="246" t="s">
        <v>837</v>
      </c>
      <c r="D192" s="187"/>
      <c r="E192" s="187"/>
      <c r="F192" s="208" t="s">
        <v>743</v>
      </c>
      <c r="G192" s="187"/>
      <c r="H192" s="187" t="s">
        <v>838</v>
      </c>
      <c r="I192" s="187" t="s">
        <v>778</v>
      </c>
      <c r="J192" s="187"/>
      <c r="K192" s="233"/>
    </row>
    <row r="193" spans="2:11" s="1" customFormat="1" ht="15" customHeight="1">
      <c r="B193" s="210"/>
      <c r="C193" s="246" t="s">
        <v>839</v>
      </c>
      <c r="D193" s="187"/>
      <c r="E193" s="187"/>
      <c r="F193" s="208" t="s">
        <v>749</v>
      </c>
      <c r="G193" s="187"/>
      <c r="H193" s="187" t="s">
        <v>840</v>
      </c>
      <c r="I193" s="187" t="s">
        <v>778</v>
      </c>
      <c r="J193" s="187"/>
      <c r="K193" s="233"/>
    </row>
    <row r="194" spans="2:11" s="1" customFormat="1" ht="15" customHeight="1">
      <c r="B194" s="239"/>
      <c r="C194" s="248"/>
      <c r="D194" s="219"/>
      <c r="E194" s="219"/>
      <c r="F194" s="219"/>
      <c r="G194" s="219"/>
      <c r="H194" s="219"/>
      <c r="I194" s="219"/>
      <c r="J194" s="219"/>
      <c r="K194" s="240"/>
    </row>
    <row r="195" spans="2:11" s="1" customFormat="1" ht="18.75" customHeight="1">
      <c r="B195" s="221"/>
      <c r="C195" s="231"/>
      <c r="D195" s="231"/>
      <c r="E195" s="231"/>
      <c r="F195" s="241"/>
      <c r="G195" s="231"/>
      <c r="H195" s="231"/>
      <c r="I195" s="231"/>
      <c r="J195" s="231"/>
      <c r="K195" s="221"/>
    </row>
    <row r="196" spans="2:11" s="1" customFormat="1" ht="18.75" customHeight="1">
      <c r="B196" s="221"/>
      <c r="C196" s="231"/>
      <c r="D196" s="231"/>
      <c r="E196" s="231"/>
      <c r="F196" s="241"/>
      <c r="G196" s="231"/>
      <c r="H196" s="231"/>
      <c r="I196" s="231"/>
      <c r="J196" s="231"/>
      <c r="K196" s="221"/>
    </row>
    <row r="197" spans="2:11" s="1" customFormat="1" ht="18.75" customHeight="1">
      <c r="B197" s="194"/>
      <c r="C197" s="194"/>
      <c r="D197" s="194"/>
      <c r="E197" s="194"/>
      <c r="F197" s="194"/>
      <c r="G197" s="194"/>
      <c r="H197" s="194"/>
      <c r="I197" s="194"/>
      <c r="J197" s="194"/>
      <c r="K197" s="194"/>
    </row>
    <row r="198" spans="2:11" s="1" customFormat="1" ht="13.5">
      <c r="B198" s="176"/>
      <c r="C198" s="177"/>
      <c r="D198" s="177"/>
      <c r="E198" s="177"/>
      <c r="F198" s="177"/>
      <c r="G198" s="177"/>
      <c r="H198" s="177"/>
      <c r="I198" s="177"/>
      <c r="J198" s="177"/>
      <c r="K198" s="178"/>
    </row>
    <row r="199" spans="2:11" s="1" customFormat="1" ht="21">
      <c r="B199" s="179"/>
      <c r="C199" s="293" t="s">
        <v>841</v>
      </c>
      <c r="D199" s="293"/>
      <c r="E199" s="293"/>
      <c r="F199" s="293"/>
      <c r="G199" s="293"/>
      <c r="H199" s="293"/>
      <c r="I199" s="293"/>
      <c r="J199" s="293"/>
      <c r="K199" s="180"/>
    </row>
    <row r="200" spans="2:11" s="1" customFormat="1" ht="25.5" customHeight="1">
      <c r="B200" s="179"/>
      <c r="C200" s="249" t="s">
        <v>842</v>
      </c>
      <c r="D200" s="249"/>
      <c r="E200" s="249"/>
      <c r="F200" s="249" t="s">
        <v>843</v>
      </c>
      <c r="G200" s="250"/>
      <c r="H200" s="294" t="s">
        <v>844</v>
      </c>
      <c r="I200" s="294"/>
      <c r="J200" s="294"/>
      <c r="K200" s="180"/>
    </row>
    <row r="201" spans="2:11" s="1" customFormat="1" ht="5.25" customHeight="1">
      <c r="B201" s="210"/>
      <c r="C201" s="205"/>
      <c r="D201" s="205"/>
      <c r="E201" s="205"/>
      <c r="F201" s="205"/>
      <c r="G201" s="231"/>
      <c r="H201" s="205"/>
      <c r="I201" s="205"/>
      <c r="J201" s="205"/>
      <c r="K201" s="233"/>
    </row>
    <row r="202" spans="2:11" s="1" customFormat="1" ht="15" customHeight="1">
      <c r="B202" s="210"/>
      <c r="C202" s="187" t="s">
        <v>834</v>
      </c>
      <c r="D202" s="187"/>
      <c r="E202" s="187"/>
      <c r="F202" s="208" t="s">
        <v>44</v>
      </c>
      <c r="G202" s="187"/>
      <c r="H202" s="295" t="s">
        <v>845</v>
      </c>
      <c r="I202" s="295"/>
      <c r="J202" s="295"/>
      <c r="K202" s="233"/>
    </row>
    <row r="203" spans="2:11" s="1" customFormat="1" ht="15" customHeight="1">
      <c r="B203" s="210"/>
      <c r="C203" s="187"/>
      <c r="D203" s="187"/>
      <c r="E203" s="187"/>
      <c r="F203" s="208" t="s">
        <v>45</v>
      </c>
      <c r="G203" s="187"/>
      <c r="H203" s="295" t="s">
        <v>846</v>
      </c>
      <c r="I203" s="295"/>
      <c r="J203" s="295"/>
      <c r="K203" s="233"/>
    </row>
    <row r="204" spans="2:11" s="1" customFormat="1" ht="15" customHeight="1">
      <c r="B204" s="210"/>
      <c r="C204" s="187"/>
      <c r="D204" s="187"/>
      <c r="E204" s="187"/>
      <c r="F204" s="208" t="s">
        <v>48</v>
      </c>
      <c r="G204" s="187"/>
      <c r="H204" s="295" t="s">
        <v>847</v>
      </c>
      <c r="I204" s="295"/>
      <c r="J204" s="295"/>
      <c r="K204" s="233"/>
    </row>
    <row r="205" spans="2:11" s="1" customFormat="1" ht="15" customHeight="1">
      <c r="B205" s="210"/>
      <c r="C205" s="187"/>
      <c r="D205" s="187"/>
      <c r="E205" s="187"/>
      <c r="F205" s="208" t="s">
        <v>46</v>
      </c>
      <c r="G205" s="187"/>
      <c r="H205" s="295" t="s">
        <v>848</v>
      </c>
      <c r="I205" s="295"/>
      <c r="J205" s="295"/>
      <c r="K205" s="233"/>
    </row>
    <row r="206" spans="2:11" s="1" customFormat="1" ht="15" customHeight="1">
      <c r="B206" s="210"/>
      <c r="C206" s="187"/>
      <c r="D206" s="187"/>
      <c r="E206" s="187"/>
      <c r="F206" s="208" t="s">
        <v>47</v>
      </c>
      <c r="G206" s="187"/>
      <c r="H206" s="295" t="s">
        <v>849</v>
      </c>
      <c r="I206" s="295"/>
      <c r="J206" s="295"/>
      <c r="K206" s="233"/>
    </row>
    <row r="207" spans="2:11" s="1" customFormat="1" ht="15" customHeight="1">
      <c r="B207" s="210"/>
      <c r="C207" s="187"/>
      <c r="D207" s="187"/>
      <c r="E207" s="187"/>
      <c r="F207" s="208"/>
      <c r="G207" s="187"/>
      <c r="H207" s="187"/>
      <c r="I207" s="187"/>
      <c r="J207" s="187"/>
      <c r="K207" s="233"/>
    </row>
    <row r="208" spans="2:11" s="1" customFormat="1" ht="15" customHeight="1">
      <c r="B208" s="210"/>
      <c r="C208" s="187" t="s">
        <v>790</v>
      </c>
      <c r="D208" s="187"/>
      <c r="E208" s="187"/>
      <c r="F208" s="208" t="s">
        <v>80</v>
      </c>
      <c r="G208" s="187"/>
      <c r="H208" s="295" t="s">
        <v>850</v>
      </c>
      <c r="I208" s="295"/>
      <c r="J208" s="295"/>
      <c r="K208" s="233"/>
    </row>
    <row r="209" spans="2:11" s="1" customFormat="1" ht="15" customHeight="1">
      <c r="B209" s="210"/>
      <c r="C209" s="187"/>
      <c r="D209" s="187"/>
      <c r="E209" s="187"/>
      <c r="F209" s="208" t="s">
        <v>686</v>
      </c>
      <c r="G209" s="187"/>
      <c r="H209" s="295" t="s">
        <v>687</v>
      </c>
      <c r="I209" s="295"/>
      <c r="J209" s="295"/>
      <c r="K209" s="233"/>
    </row>
    <row r="210" spans="2:11" s="1" customFormat="1" ht="15" customHeight="1">
      <c r="B210" s="210"/>
      <c r="C210" s="187"/>
      <c r="D210" s="187"/>
      <c r="E210" s="187"/>
      <c r="F210" s="208" t="s">
        <v>684</v>
      </c>
      <c r="G210" s="187"/>
      <c r="H210" s="295" t="s">
        <v>851</v>
      </c>
      <c r="I210" s="295"/>
      <c r="J210" s="295"/>
      <c r="K210" s="233"/>
    </row>
    <row r="211" spans="2:11" s="1" customFormat="1" ht="15" customHeight="1">
      <c r="B211" s="251"/>
      <c r="C211" s="187"/>
      <c r="D211" s="187"/>
      <c r="E211" s="187"/>
      <c r="F211" s="208" t="s">
        <v>89</v>
      </c>
      <c r="G211" s="246"/>
      <c r="H211" s="296" t="s">
        <v>688</v>
      </c>
      <c r="I211" s="296"/>
      <c r="J211" s="296"/>
      <c r="K211" s="252"/>
    </row>
    <row r="212" spans="2:11" s="1" customFormat="1" ht="15" customHeight="1">
      <c r="B212" s="251"/>
      <c r="C212" s="187"/>
      <c r="D212" s="187"/>
      <c r="E212" s="187"/>
      <c r="F212" s="208" t="s">
        <v>689</v>
      </c>
      <c r="G212" s="246"/>
      <c r="H212" s="296" t="s">
        <v>852</v>
      </c>
      <c r="I212" s="296"/>
      <c r="J212" s="296"/>
      <c r="K212" s="252"/>
    </row>
    <row r="213" spans="2:11" s="1" customFormat="1" ht="15" customHeight="1">
      <c r="B213" s="251"/>
      <c r="C213" s="187"/>
      <c r="D213" s="187"/>
      <c r="E213" s="187"/>
      <c r="F213" s="208"/>
      <c r="G213" s="246"/>
      <c r="H213" s="237"/>
      <c r="I213" s="237"/>
      <c r="J213" s="237"/>
      <c r="K213" s="252"/>
    </row>
    <row r="214" spans="2:11" s="1" customFormat="1" ht="15" customHeight="1">
      <c r="B214" s="251"/>
      <c r="C214" s="187" t="s">
        <v>814</v>
      </c>
      <c r="D214" s="187"/>
      <c r="E214" s="187"/>
      <c r="F214" s="208">
        <v>1</v>
      </c>
      <c r="G214" s="246"/>
      <c r="H214" s="296" t="s">
        <v>853</v>
      </c>
      <c r="I214" s="296"/>
      <c r="J214" s="296"/>
      <c r="K214" s="252"/>
    </row>
    <row r="215" spans="2:11" s="1" customFormat="1" ht="15" customHeight="1">
      <c r="B215" s="251"/>
      <c r="C215" s="187"/>
      <c r="D215" s="187"/>
      <c r="E215" s="187"/>
      <c r="F215" s="208">
        <v>2</v>
      </c>
      <c r="G215" s="246"/>
      <c r="H215" s="296" t="s">
        <v>854</v>
      </c>
      <c r="I215" s="296"/>
      <c r="J215" s="296"/>
      <c r="K215" s="252"/>
    </row>
    <row r="216" spans="2:11" s="1" customFormat="1" ht="15" customHeight="1">
      <c r="B216" s="251"/>
      <c r="C216" s="187"/>
      <c r="D216" s="187"/>
      <c r="E216" s="187"/>
      <c r="F216" s="208">
        <v>3</v>
      </c>
      <c r="G216" s="246"/>
      <c r="H216" s="296" t="s">
        <v>855</v>
      </c>
      <c r="I216" s="296"/>
      <c r="J216" s="296"/>
      <c r="K216" s="252"/>
    </row>
    <row r="217" spans="2:11" s="1" customFormat="1" ht="15" customHeight="1">
      <c r="B217" s="251"/>
      <c r="C217" s="187"/>
      <c r="D217" s="187"/>
      <c r="E217" s="187"/>
      <c r="F217" s="208">
        <v>4</v>
      </c>
      <c r="G217" s="246"/>
      <c r="H217" s="296" t="s">
        <v>856</v>
      </c>
      <c r="I217" s="296"/>
      <c r="J217" s="296"/>
      <c r="K217" s="252"/>
    </row>
    <row r="218" spans="2:11" s="1" customFormat="1" ht="12.75" customHeight="1">
      <c r="B218" s="253"/>
      <c r="C218" s="254"/>
      <c r="D218" s="254"/>
      <c r="E218" s="254"/>
      <c r="F218" s="254"/>
      <c r="G218" s="254"/>
      <c r="H218" s="254"/>
      <c r="I218" s="254"/>
      <c r="J218" s="254"/>
      <c r="K218" s="255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SO 01 - Splašková kanalizace</vt:lpstr>
      <vt:lpstr>SO 02 - Dešťová kanalizace</vt:lpstr>
      <vt:lpstr>VRN - Vedlejší a ostatní ...</vt:lpstr>
      <vt:lpstr>Pokyny pro vyplnění</vt:lpstr>
      <vt:lpstr>'Rekapitulace stavby'!Názvy_tisku</vt:lpstr>
      <vt:lpstr>'SO 01 - Splašková kanalizace'!Názvy_tisku</vt:lpstr>
      <vt:lpstr>'SO 02 - Dešťová kanalizace'!Názvy_tisku</vt:lpstr>
      <vt:lpstr>'VRN - Vedlejší a ostatní ...'!Názvy_tisku</vt:lpstr>
      <vt:lpstr>'Pokyny pro vyplnění'!Oblast_tisku</vt:lpstr>
      <vt:lpstr>'Rekapitulace stavby'!Oblast_tisku</vt:lpstr>
      <vt:lpstr>'SO 01 - Splašková kanalizace'!Oblast_tisku</vt:lpstr>
      <vt:lpstr>'SO 02 - Dešťová kanalizace'!Oblast_tisku</vt:lpstr>
      <vt:lpstr>'VRN - Vedlejší a ostatní 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JITKA-PC\Jitka</dc:creator>
  <cp:lastModifiedBy>matrika-u</cp:lastModifiedBy>
  <dcterms:created xsi:type="dcterms:W3CDTF">2022-01-25T22:09:56Z</dcterms:created>
  <dcterms:modified xsi:type="dcterms:W3CDTF">2022-02-09T12:58:12Z</dcterms:modified>
</cp:coreProperties>
</file>